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checkCompatibility="1"/>
  <mc:AlternateContent xmlns:mc="http://schemas.openxmlformats.org/markup-compatibility/2006">
    <mc:Choice Requires="x15">
      <x15ac:absPath xmlns:x15ac="http://schemas.microsoft.com/office/spreadsheetml/2010/11/ac" url="E:\Dropbox\DINCES_SYNC\DINCES_DOCS\ACADEMIC\Long_Beach_CC\Publication\Bulls_Markets\Bulls_Markets_website_and_errata\Data_Files\Figures\chi-dinces-fig06001_ud\"/>
    </mc:Choice>
  </mc:AlternateContent>
  <xr:revisionPtr revIDLastSave="0" documentId="13_ncr:1_{3A55FEED-3808-42BC-A1B4-91548ABA62A9}" xr6:coauthVersionLast="40" xr6:coauthVersionMax="40" xr10:uidLastSave="{00000000-0000-0000-0000-000000000000}"/>
  <bookViews>
    <workbookView xWindow="4815" yWindow="0" windowWidth="8940" windowHeight="6390" tabRatio="921" activeTab="6" xr2:uid="{00000000-000D-0000-FFFF-FFFF00000000}"/>
  </bookViews>
  <sheets>
    <sheet name="Source Info." sheetId="14" r:id="rId1"/>
    <sheet name="Raw Data" sheetId="1" r:id="rId2"/>
    <sheet name="Counterfactual (Actual NIMs)" sheetId="5" r:id="rId3"/>
    <sheet name="Actual (Adjusted) Liabilities" sheetId="7" r:id="rId4"/>
    <sheet name="Difference (Actual NIMs)" sheetId="9" r:id="rId5"/>
    <sheet name="Difference Table" sheetId="10" r:id="rId6"/>
    <sheet name="Figure 6.1" sheetId="16" r:id="rId7"/>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0" i="9" l="1"/>
  <c r="F20" i="9" s="1"/>
  <c r="D19" i="9"/>
  <c r="F19" i="9" s="1"/>
  <c r="D18" i="9"/>
  <c r="F18" i="9" s="1"/>
  <c r="D17" i="9"/>
  <c r="F17" i="9" s="1"/>
  <c r="D16" i="9"/>
  <c r="F16" i="9" s="1"/>
  <c r="F15" i="9"/>
  <c r="D15" i="9"/>
  <c r="D14" i="9"/>
  <c r="F14" i="9" s="1"/>
  <c r="F13" i="9"/>
  <c r="D13" i="9"/>
  <c r="D12" i="9"/>
  <c r="F12" i="9" s="1"/>
  <c r="F11" i="9"/>
  <c r="D11" i="9"/>
  <c r="D10" i="9"/>
  <c r="F10" i="9" s="1"/>
  <c r="F9" i="9"/>
  <c r="D9" i="9"/>
  <c r="D8" i="9"/>
  <c r="F8" i="9" s="1"/>
  <c r="F7" i="9"/>
  <c r="D7" i="9"/>
  <c r="D6" i="9"/>
  <c r="D21" i="9" s="1"/>
  <c r="K18" i="7"/>
  <c r="C18" i="7"/>
  <c r="D18" i="7" s="1"/>
  <c r="F18" i="7" s="1"/>
  <c r="H18" i="7" s="1"/>
  <c r="K17" i="7"/>
  <c r="C17" i="7"/>
  <c r="D17" i="7" s="1"/>
  <c r="F17" i="7" s="1"/>
  <c r="H17" i="7" s="1"/>
  <c r="K16" i="7"/>
  <c r="D16" i="7"/>
  <c r="F16" i="7" s="1"/>
  <c r="H16" i="7" s="1"/>
  <c r="C16" i="7"/>
  <c r="K15" i="7"/>
  <c r="C15" i="7"/>
  <c r="D15" i="7" s="1"/>
  <c r="F15" i="7" s="1"/>
  <c r="H15" i="7" s="1"/>
  <c r="K14" i="7"/>
  <c r="C14" i="7"/>
  <c r="D14" i="7" s="1"/>
  <c r="F14" i="7" s="1"/>
  <c r="H14" i="7" s="1"/>
  <c r="K13" i="7"/>
  <c r="C13" i="7"/>
  <c r="D13" i="7" s="1"/>
  <c r="F13" i="7" s="1"/>
  <c r="H13" i="7" s="1"/>
  <c r="K12" i="7"/>
  <c r="C12" i="7"/>
  <c r="D12" i="7" s="1"/>
  <c r="F12" i="7" s="1"/>
  <c r="H12" i="7" s="1"/>
  <c r="K11" i="7"/>
  <c r="C11" i="7"/>
  <c r="D11" i="7" s="1"/>
  <c r="F11" i="7" s="1"/>
  <c r="H11" i="7" s="1"/>
  <c r="K10" i="7"/>
  <c r="C10" i="7"/>
  <c r="D10" i="7" s="1"/>
  <c r="F10" i="7" s="1"/>
  <c r="H10" i="7" s="1"/>
  <c r="K9" i="7"/>
  <c r="C9" i="7"/>
  <c r="D9" i="7" s="1"/>
  <c r="F9" i="7" s="1"/>
  <c r="H9" i="7" s="1"/>
  <c r="K8" i="7"/>
  <c r="C8" i="7"/>
  <c r="D8" i="7" s="1"/>
  <c r="F8" i="7" s="1"/>
  <c r="H8" i="7" s="1"/>
  <c r="K7" i="7"/>
  <c r="C7" i="7"/>
  <c r="D7" i="7" s="1"/>
  <c r="F7" i="7" s="1"/>
  <c r="H7" i="7" s="1"/>
  <c r="K6" i="7"/>
  <c r="C6" i="7"/>
  <c r="D6" i="7" s="1"/>
  <c r="F6" i="7" s="1"/>
  <c r="H6" i="7" s="1"/>
  <c r="K5" i="7"/>
  <c r="C5" i="7"/>
  <c r="D5" i="7" s="1"/>
  <c r="F5" i="7" s="1"/>
  <c r="H5" i="7" s="1"/>
  <c r="K4" i="7"/>
  <c r="C4" i="7"/>
  <c r="D4" i="7" s="1"/>
  <c r="F4" i="7" s="1"/>
  <c r="H4" i="7" s="1"/>
  <c r="E19" i="5"/>
  <c r="G19" i="5" s="1"/>
  <c r="I19" i="5" s="1"/>
  <c r="K19" i="5" s="1"/>
  <c r="D19" i="5"/>
  <c r="G18" i="5"/>
  <c r="I18" i="5" s="1"/>
  <c r="K18" i="5" s="1"/>
  <c r="E18" i="5"/>
  <c r="D18" i="5"/>
  <c r="I17" i="5"/>
  <c r="K17" i="5" s="1"/>
  <c r="G17" i="5"/>
  <c r="E17" i="5"/>
  <c r="D17" i="5"/>
  <c r="D16" i="5"/>
  <c r="E16" i="5" s="1"/>
  <c r="G16" i="5" s="1"/>
  <c r="I16" i="5" s="1"/>
  <c r="K16" i="5" s="1"/>
  <c r="E15" i="5"/>
  <c r="G15" i="5" s="1"/>
  <c r="I15" i="5" s="1"/>
  <c r="K15" i="5" s="1"/>
  <c r="D15" i="5"/>
  <c r="G14" i="5"/>
  <c r="I14" i="5" s="1"/>
  <c r="K14" i="5" s="1"/>
  <c r="E14" i="5"/>
  <c r="D14" i="5"/>
  <c r="G13" i="5"/>
  <c r="I13" i="5" s="1"/>
  <c r="K13" i="5" s="1"/>
  <c r="E13" i="5"/>
  <c r="D13" i="5"/>
  <c r="D12" i="5"/>
  <c r="E12" i="5" s="1"/>
  <c r="G12" i="5" s="1"/>
  <c r="I12" i="5" s="1"/>
  <c r="K12" i="5" s="1"/>
  <c r="D11" i="5"/>
  <c r="E11" i="5" s="1"/>
  <c r="G11" i="5" s="1"/>
  <c r="I11" i="5" s="1"/>
  <c r="K11" i="5" s="1"/>
  <c r="E10" i="5"/>
  <c r="G10" i="5" s="1"/>
  <c r="I10" i="5" s="1"/>
  <c r="K10" i="5" s="1"/>
  <c r="D10" i="5"/>
  <c r="G9" i="5"/>
  <c r="I9" i="5" s="1"/>
  <c r="K9" i="5" s="1"/>
  <c r="E9" i="5"/>
  <c r="D9" i="5"/>
  <c r="D8" i="5"/>
  <c r="E8" i="5" s="1"/>
  <c r="G8" i="5" s="1"/>
  <c r="I8" i="5" s="1"/>
  <c r="K8" i="5" s="1"/>
  <c r="D7" i="5"/>
  <c r="E7" i="5" s="1"/>
  <c r="G7" i="5" s="1"/>
  <c r="I7" i="5" s="1"/>
  <c r="K7" i="5" s="1"/>
  <c r="E6" i="5"/>
  <c r="G6" i="5" s="1"/>
  <c r="I6" i="5" s="1"/>
  <c r="K6" i="5" s="1"/>
  <c r="D6" i="5"/>
  <c r="G5" i="5"/>
  <c r="I5" i="5" s="1"/>
  <c r="K5" i="5" s="1"/>
  <c r="E5" i="5"/>
  <c r="D5" i="5"/>
  <c r="D18" i="1"/>
  <c r="F18" i="1" s="1"/>
  <c r="L17" i="1"/>
  <c r="M17" i="1" s="1"/>
  <c r="F17" i="1"/>
  <c r="D17" i="1"/>
  <c r="L16" i="1"/>
  <c r="M16" i="1" s="1"/>
  <c r="F16" i="1"/>
  <c r="D16" i="1"/>
  <c r="L15" i="1"/>
  <c r="M15" i="1" s="1"/>
  <c r="F15" i="1"/>
  <c r="D15" i="1"/>
  <c r="L14" i="1"/>
  <c r="M14" i="1" s="1"/>
  <c r="F14" i="1"/>
  <c r="D14" i="1"/>
  <c r="L13" i="1"/>
  <c r="M13" i="1" s="1"/>
  <c r="F13" i="1"/>
  <c r="D13" i="1"/>
  <c r="L12" i="1"/>
  <c r="M12" i="1" s="1"/>
  <c r="F12" i="1"/>
  <c r="D12" i="1"/>
  <c r="L11" i="1"/>
  <c r="M11" i="1" s="1"/>
  <c r="F11" i="1"/>
  <c r="D11" i="1"/>
  <c r="L10" i="1"/>
  <c r="M10" i="1" s="1"/>
  <c r="F10" i="1"/>
  <c r="D10" i="1"/>
  <c r="L9" i="1"/>
  <c r="M9" i="1" s="1"/>
  <c r="F9" i="1"/>
  <c r="D9" i="1"/>
  <c r="L8" i="1"/>
  <c r="M8" i="1" s="1"/>
  <c r="F8" i="1"/>
  <c r="D8" i="1"/>
  <c r="L7" i="1"/>
  <c r="M7" i="1" s="1"/>
  <c r="F7" i="1"/>
  <c r="D7" i="1"/>
  <c r="L6" i="1"/>
  <c r="M6" i="1" s="1"/>
  <c r="M5" i="1"/>
  <c r="L5" i="1"/>
  <c r="L4" i="1"/>
  <c r="M4" i="1" s="1"/>
  <c r="F6" i="9" l="1"/>
  <c r="F21" i="9" s="1"/>
  <c r="K21" i="7"/>
  <c r="K20" i="7"/>
  <c r="K20" i="5"/>
  <c r="L18" i="1"/>
  <c r="M18" i="1"/>
  <c r="D5" i="10" l="1"/>
  <c r="D6" i="10"/>
  <c r="D7" i="10"/>
  <c r="D8" i="10"/>
  <c r="D9" i="10"/>
  <c r="D10" i="10"/>
  <c r="D11" i="10"/>
  <c r="D12" i="10"/>
  <c r="D13" i="10"/>
  <c r="D14" i="10"/>
  <c r="D15" i="10"/>
  <c r="D16" i="10"/>
  <c r="D17" i="10"/>
  <c r="D18" i="10"/>
  <c r="D4" i="10"/>
  <c r="D19" i="10" l="1"/>
</calcChain>
</file>

<file path=xl/sharedStrings.xml><?xml version="1.0" encoding="utf-8"?>
<sst xmlns="http://schemas.openxmlformats.org/spreadsheetml/2006/main" count="68" uniqueCount="57">
  <si>
    <t>Gross</t>
  </si>
  <si>
    <t>Net Income</t>
  </si>
  <si>
    <t>Back Interest (add)</t>
  </si>
  <si>
    <t>Operating Expenses</t>
  </si>
  <si>
    <t>Operating Income</t>
  </si>
  <si>
    <t>Other Expenses</t>
  </si>
  <si>
    <t>Depreciation (add)</t>
  </si>
  <si>
    <t>Income Tax (deduct)</t>
  </si>
  <si>
    <t>Replacement Costs (deduct)</t>
  </si>
  <si>
    <t>Interest (deduct)</t>
  </si>
  <si>
    <t>Adjusted Net Income</t>
  </si>
  <si>
    <t>Ratio Adj./(Net+Dep)</t>
  </si>
  <si>
    <t>Tax Rate (commercial)</t>
  </si>
  <si>
    <t>Equalization Factor</t>
  </si>
  <si>
    <t>Equalized Assessed Value</t>
  </si>
  <si>
    <t>CPI-U (Chicago MSA)</t>
  </si>
  <si>
    <t>Fair Cash Value (Net Income * 4)</t>
  </si>
  <si>
    <t>Assessed Value (FCV * .20)</t>
  </si>
  <si>
    <t>Data:</t>
  </si>
  <si>
    <t>Source:</t>
  </si>
  <si>
    <t>Use:</t>
  </si>
  <si>
    <t>Created:</t>
  </si>
  <si>
    <t>Checked:</t>
  </si>
  <si>
    <t>Updated:</t>
  </si>
  <si>
    <t>Cook County Assessor's Office (Freedom of Information Act request, work order no.62939, transaction no. 62013, March 28, 2013)</t>
  </si>
  <si>
    <t>Calculated Tax Liability</t>
  </si>
  <si>
    <t>Actual Tax Payment (per spreadsheet sent to Assessor)</t>
  </si>
  <si>
    <t>Total =</t>
  </si>
  <si>
    <t xml:space="preserve">Average Annual= </t>
  </si>
  <si>
    <t>Tax Year</t>
  </si>
  <si>
    <t>Fiscal Year ("Year Ended")</t>
  </si>
  <si>
    <t>Equal-ization Factor</t>
  </si>
  <si>
    <t>Totals</t>
  </si>
  <si>
    <t>Actual Tax Payment            (per Assessor's records)</t>
  </si>
  <si>
    <t>Fair Cash Value (Net Income * NIM)</t>
  </si>
  <si>
    <t>NIM</t>
  </si>
  <si>
    <t>Estimated payment under standard assessment procedure</t>
  </si>
  <si>
    <t>Actual payment</t>
  </si>
  <si>
    <t>Actual/Estimated</t>
  </si>
  <si>
    <t>Average =</t>
  </si>
  <si>
    <t>Calculated less Actual (2016 dollars)</t>
  </si>
  <si>
    <t>Payment (2016 Dollars)</t>
  </si>
  <si>
    <t>Assessed Value                                   (FCV * .38 pre-2009,                                    FCV * .25 post-2008)</t>
  </si>
  <si>
    <t>Tax Rate</t>
  </si>
  <si>
    <t>Standard Tax Liability</t>
  </si>
  <si>
    <t>Standard Tax Liability                      (2016 dollars)</t>
  </si>
  <si>
    <t>Standard Tax Liability                 (Actual NIMs)</t>
  </si>
  <si>
    <t>Standard less Actual</t>
  </si>
  <si>
    <t>United Center’s Actual Property-Tax Payments versus Estimated Property-Tax Liabilities under Standard Assessment Procedure, in Constant 2016 Dollars, 1997 — 2011</t>
  </si>
  <si>
    <t>December 16th</t>
  </si>
  <si>
    <t>The original income statements list two different years for each column of tax data: "tax year" and "year ended." "Tax year" refers to the year when the assessment was executed; "year ended" refers to the fiscal year period during which income used to calculate taxes was generated. This is why the net income figures for fiscal year X correspond to liabilities and payments made for  tax year X+1. Note that "net income" as defined by the Cook County Assessor is pre-income tax (in contrast to its typical usage by accountants). There is a computational error in the income statements for tax year 2007, which the spreadsheets correct based on working backwards from the "calculated tax" row. Blotted cells indicate missing data. There is a computational error in the income statements ("Raw Data") for tax year 2007, which the spreadsheets correct based on working backwards from the "calculated tax" row. Blotted cells indicate missing data. Adjustments were made for calculations of counterfactual property tax liabilities (i.e., liabilities under standard assessment procedures) for post-2008 tax years to reflect the drop in the commercial property assessment level from 38% to 25%. All inflation adjustements made using the CPI-U for the Chicago-Gary-Kenosha MSA. All inflation adjusted values in 2016 dollars. Net Income Multipliers (NIMs) computed directly from income statements. Actual United Center property tax payments vary somewhat (in both directions) from calculated tax liabilities based on the special assessment formula, which is almost certainly an artifact of the appeals process.</t>
  </si>
  <si>
    <r>
      <t>Notes</t>
    </r>
    <r>
      <rPr>
        <sz val="12"/>
        <rFont val="Arial"/>
        <family val="2"/>
      </rPr>
      <t>:</t>
    </r>
  </si>
  <si>
    <t>Abbreviated Income Statements for United Center Joint Venture, Fiscal Years 1996 - 2010</t>
  </si>
  <si>
    <t xml:space="preserve">Estimated United Center Property Tax Liabilities in Constant 2016 Dollars, under Standard Assessment Procedures, Tax Years 1997 — 2011 </t>
  </si>
  <si>
    <t>United Center Calculated Property Tax Liability (Based on Special Formula) and Actual Property Tax Payments Based on Adjusted Net Income, in Constant 2016 Dollars, Tax Years 1997-2011</t>
  </si>
  <si>
    <t>Difference between Property Tax Bills Under Standard Assessment Procedures and Actual Tax Payments for the United Center, in Constant 2016 Dollars, Tax Years 1997 — 2011</t>
  </si>
  <si>
    <t>Chapter 6, Figure 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</si>
</sst>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000"/>
    <numFmt numFmtId="165" formatCode="0.0000"/>
    <numFmt numFmtId="166" formatCode="[$-409]mmmm\ d\,\ yyyy;@"/>
    <numFmt numFmtId="171" formatCode="#,##0.00\ \ "/>
    <numFmt numFmtId="172" formatCode="#,##0.00\ \ \ \ \ \ \ \ \ \ \ \ \ \ \ \ "/>
    <numFmt numFmtId="173" formatCode="0.0%"/>
    <numFmt numFmtId="174" formatCode="#0.0"/>
    <numFmt numFmtId="175" formatCode="#0.000"/>
    <numFmt numFmtId="176" formatCode="&quot;$&quot;#,##0.00"/>
    <numFmt numFmtId="177" formatCode="&quot;$&quot;#,##0"/>
  </numFmts>
  <fonts count="19" x14ac:knownFonts="1">
    <font>
      <sz val="10"/>
      <name val="Arial"/>
    </font>
    <font>
      <sz val="8"/>
      <name val="Arial"/>
      <family val="2"/>
    </font>
    <font>
      <b/>
      <sz val="10"/>
      <name val="Calibri"/>
      <family val="2"/>
    </font>
    <font>
      <sz val="10"/>
      <name val="Calibri"/>
      <family val="2"/>
    </font>
    <font>
      <b/>
      <sz val="10"/>
      <color indexed="9"/>
      <name val="Calibri"/>
      <family val="2"/>
    </font>
    <font>
      <b/>
      <sz val="10"/>
      <color indexed="12"/>
      <name val="Calibri"/>
      <family val="2"/>
    </font>
    <font>
      <sz val="10"/>
      <color rgb="FFFF0000"/>
      <name val="Calibri"/>
      <family val="2"/>
    </font>
    <font>
      <b/>
      <sz val="10"/>
      <color rgb="FFFF0000"/>
      <name val="Calibri"/>
      <family val="2"/>
    </font>
    <font>
      <sz val="10"/>
      <name val="Arial"/>
      <family val="2"/>
    </font>
    <font>
      <sz val="10"/>
      <color indexed="8"/>
      <name val="Calibri"/>
      <family val="2"/>
      <scheme val="minor"/>
    </font>
    <font>
      <sz val="10"/>
      <name val="Calibri"/>
      <family val="2"/>
      <scheme val="minor"/>
    </font>
    <font>
      <b/>
      <sz val="10"/>
      <name val="Calibri"/>
      <family val="2"/>
      <scheme val="minor"/>
    </font>
    <font>
      <b/>
      <sz val="10"/>
      <color theme="0"/>
      <name val="Calibri"/>
      <family val="2"/>
      <scheme val="minor"/>
    </font>
    <font>
      <b/>
      <sz val="10"/>
      <name val="Arial"/>
      <family val="2"/>
    </font>
    <font>
      <sz val="10"/>
      <color indexed="8"/>
      <name val="Arial"/>
      <family val="2"/>
    </font>
    <font>
      <sz val="10"/>
      <name val="Arial"/>
      <family val="2"/>
    </font>
    <font>
      <b/>
      <sz val="12"/>
      <color theme="1"/>
      <name val="Calibri"/>
      <family val="2"/>
      <scheme val="minor"/>
    </font>
    <font>
      <sz val="12"/>
      <name val="Calibri"/>
      <family val="2"/>
      <scheme val="minor"/>
    </font>
    <font>
      <sz val="12"/>
      <name val="Arial"/>
      <family val="2"/>
    </font>
  </fonts>
  <fills count="11">
    <fill>
      <patternFill patternType="none"/>
    </fill>
    <fill>
      <patternFill patternType="gray125"/>
    </fill>
    <fill>
      <patternFill patternType="solid">
        <fgColor indexed="8"/>
        <bgColor indexed="64"/>
      </patternFill>
    </fill>
    <fill>
      <patternFill patternType="solid">
        <fgColor theme="1"/>
        <bgColor indexed="64"/>
      </patternFill>
    </fill>
    <fill>
      <patternFill patternType="solid">
        <fgColor theme="0"/>
        <bgColor indexed="64"/>
      </patternFill>
    </fill>
    <fill>
      <patternFill patternType="gray0625"/>
    </fill>
    <fill>
      <patternFill patternType="solid">
        <fgColor theme="0" tint="-0.14999847407452621"/>
        <bgColor indexed="64"/>
      </patternFill>
    </fill>
    <fill>
      <patternFill patternType="solid">
        <fgColor rgb="FF99FF66"/>
        <bgColor indexed="8"/>
      </patternFill>
    </fill>
    <fill>
      <patternFill patternType="solid">
        <fgColor rgb="FF99FF66"/>
        <bgColor indexed="64"/>
      </patternFill>
    </fill>
    <fill>
      <patternFill patternType="solid">
        <fgColor rgb="FFFF9999"/>
        <bgColor indexed="64"/>
      </patternFill>
    </fill>
    <fill>
      <patternFill patternType="solid">
        <fgColor theme="0" tint="-4.9989318521683403E-2"/>
        <bgColor indexed="64"/>
      </patternFill>
    </fill>
  </fills>
  <borders count="55">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medium">
        <color indexed="64"/>
      </bottom>
      <diagonal/>
    </border>
  </borders>
  <cellStyleXfs count="2">
    <xf numFmtId="0" fontId="0" fillId="0" borderId="0"/>
    <xf numFmtId="0" fontId="8" fillId="0" borderId="0"/>
  </cellStyleXfs>
  <cellXfs count="194">
    <xf numFmtId="0" fontId="0" fillId="0" borderId="0" xfId="0"/>
    <xf numFmtId="0" fontId="3" fillId="0" borderId="0" xfId="0" applyFont="1"/>
    <xf numFmtId="0" fontId="2" fillId="0" borderId="0" xfId="0" applyFont="1"/>
    <xf numFmtId="0" fontId="5" fillId="0" borderId="0" xfId="0" applyFont="1" applyFill="1" applyBorder="1"/>
    <xf numFmtId="0" fontId="4" fillId="0" borderId="0" xfId="0" applyFont="1" applyFill="1"/>
    <xf numFmtId="0" fontId="2" fillId="0" borderId="0" xfId="0" applyFont="1" applyFill="1" applyBorder="1"/>
    <xf numFmtId="0" fontId="3" fillId="0" borderId="0" xfId="0" applyFont="1" applyFill="1" applyBorder="1"/>
    <xf numFmtId="4" fontId="10" fillId="0" borderId="1" xfId="0" applyNumberFormat="1" applyFont="1" applyBorder="1"/>
    <xf numFmtId="4" fontId="10" fillId="0" borderId="3" xfId="0" applyNumberFormat="1" applyFont="1" applyBorder="1"/>
    <xf numFmtId="171" fontId="3" fillId="0" borderId="0" xfId="0" applyNumberFormat="1" applyFont="1"/>
    <xf numFmtId="174" fontId="14" fillId="0" borderId="0" xfId="0" applyNumberFormat="1" applyFont="1" applyAlignment="1">
      <alignment horizontal="right"/>
    </xf>
    <xf numFmtId="175" fontId="14" fillId="0" borderId="0" xfId="0" applyNumberFormat="1" applyFont="1" applyAlignment="1">
      <alignment horizontal="right"/>
    </xf>
    <xf numFmtId="0" fontId="10" fillId="6" borderId="7" xfId="0" applyFont="1" applyFill="1" applyBorder="1"/>
    <xf numFmtId="0" fontId="15" fillId="0" borderId="0" xfId="0" applyFont="1"/>
    <xf numFmtId="172" fontId="15" fillId="0" borderId="0" xfId="0" applyNumberFormat="1" applyFont="1"/>
    <xf numFmtId="4" fontId="15" fillId="0" borderId="0" xfId="0" applyNumberFormat="1" applyFont="1"/>
    <xf numFmtId="0" fontId="10" fillId="4" borderId="10" xfId="0" applyFont="1" applyFill="1" applyBorder="1" applyAlignment="1">
      <alignment horizontal="justify" vertical="top" wrapText="1"/>
    </xf>
    <xf numFmtId="0" fontId="10" fillId="4" borderId="11" xfId="0" applyFont="1" applyFill="1" applyBorder="1" applyAlignment="1">
      <alignment horizontal="justify" vertical="top" wrapText="1"/>
    </xf>
    <xf numFmtId="0" fontId="10" fillId="4" borderId="21" xfId="0" applyFont="1" applyFill="1" applyBorder="1" applyAlignment="1">
      <alignment horizontal="justify" vertical="top" wrapText="1"/>
    </xf>
    <xf numFmtId="0" fontId="10" fillId="4" borderId="8" xfId="0" applyFont="1" applyFill="1" applyBorder="1" applyAlignment="1">
      <alignment horizontal="justify" vertical="top" wrapText="1"/>
    </xf>
    <xf numFmtId="0" fontId="10" fillId="4" borderId="0" xfId="0" applyFont="1" applyFill="1" applyBorder="1" applyAlignment="1">
      <alignment horizontal="justify" vertical="top" wrapText="1"/>
    </xf>
    <xf numFmtId="0" fontId="10" fillId="4" borderId="25" xfId="0" applyFont="1" applyFill="1" applyBorder="1" applyAlignment="1">
      <alignment horizontal="justify" vertical="top" wrapText="1"/>
    </xf>
    <xf numFmtId="0" fontId="10" fillId="4" borderId="9" xfId="0" applyFont="1" applyFill="1" applyBorder="1" applyAlignment="1">
      <alignment horizontal="justify" vertical="top" wrapText="1"/>
    </xf>
    <xf numFmtId="0" fontId="10" fillId="4" borderId="12" xfId="0" applyFont="1" applyFill="1" applyBorder="1" applyAlignment="1">
      <alignment horizontal="justify" vertical="top" wrapText="1"/>
    </xf>
    <xf numFmtId="0" fontId="10" fillId="4" borderId="19" xfId="0" applyFont="1" applyFill="1" applyBorder="1" applyAlignment="1">
      <alignment horizontal="justify" vertical="top" wrapText="1"/>
    </xf>
    <xf numFmtId="0" fontId="2" fillId="4" borderId="1" xfId="0" applyFont="1" applyFill="1" applyBorder="1" applyAlignment="1">
      <alignment horizontal="center"/>
    </xf>
    <xf numFmtId="0" fontId="2" fillId="4" borderId="2" xfId="0" applyFont="1" applyFill="1" applyBorder="1" applyAlignment="1">
      <alignment horizontal="center"/>
    </xf>
    <xf numFmtId="0" fontId="2" fillId="4" borderId="1" xfId="0" applyFont="1" applyFill="1" applyBorder="1" applyAlignment="1">
      <alignment horizontal="center" wrapText="1"/>
    </xf>
    <xf numFmtId="0" fontId="2" fillId="4" borderId="2" xfId="0" applyFont="1" applyFill="1" applyBorder="1" applyAlignment="1">
      <alignment horizontal="center" wrapText="1"/>
    </xf>
    <xf numFmtId="0" fontId="4" fillId="2" borderId="1" xfId="0" applyFont="1" applyFill="1" applyBorder="1" applyAlignment="1">
      <alignment horizontal="center" wrapText="1"/>
    </xf>
    <xf numFmtId="0" fontId="4" fillId="2" borderId="2" xfId="0" applyFont="1" applyFill="1" applyBorder="1" applyAlignment="1">
      <alignment horizontal="center" wrapTex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4" fillId="2" borderId="0" xfId="0" applyFont="1" applyFill="1" applyBorder="1" applyAlignment="1">
      <alignment horizontal="center" wrapText="1"/>
    </xf>
    <xf numFmtId="0" fontId="11" fillId="0" borderId="2" xfId="0" applyFont="1" applyBorder="1" applyAlignment="1">
      <alignment horizontal="center"/>
    </xf>
    <xf numFmtId="0" fontId="11" fillId="0" borderId="2" xfId="0" applyFont="1" applyBorder="1" applyAlignment="1">
      <alignment horizontal="center" wrapText="1"/>
    </xf>
    <xf numFmtId="0" fontId="16" fillId="4" borderId="15" xfId="0" applyFont="1" applyFill="1" applyBorder="1"/>
    <xf numFmtId="0" fontId="17" fillId="4" borderId="16" xfId="0" applyFont="1" applyFill="1" applyBorder="1" applyAlignment="1">
      <alignment vertical="top" wrapText="1"/>
    </xf>
    <xf numFmtId="0" fontId="17" fillId="4" borderId="17" xfId="0" applyFont="1" applyFill="1" applyBorder="1" applyAlignment="1">
      <alignment vertical="top" wrapText="1"/>
    </xf>
    <xf numFmtId="0" fontId="16" fillId="4" borderId="18" xfId="0" applyFont="1" applyFill="1" applyBorder="1"/>
    <xf numFmtId="0" fontId="17" fillId="4" borderId="12" xfId="0" applyFont="1" applyFill="1" applyBorder="1" applyAlignment="1">
      <alignment vertical="top" wrapText="1"/>
    </xf>
    <xf numFmtId="0" fontId="17" fillId="4" borderId="19" xfId="0" applyFont="1" applyFill="1" applyBorder="1" applyAlignment="1">
      <alignment vertical="top" wrapText="1"/>
    </xf>
    <xf numFmtId="0" fontId="16" fillId="4" borderId="20" xfId="0" applyFont="1" applyFill="1" applyBorder="1"/>
    <xf numFmtId="0" fontId="17" fillId="4" borderId="11" xfId="0" applyFont="1" applyFill="1" applyBorder="1" applyAlignment="1">
      <alignment vertical="top" wrapText="1"/>
    </xf>
    <xf numFmtId="0" fontId="17" fillId="4" borderId="21" xfId="0" applyFont="1" applyFill="1" applyBorder="1" applyAlignment="1">
      <alignment vertical="top" wrapText="1"/>
    </xf>
    <xf numFmtId="0" fontId="16" fillId="4" borderId="22" xfId="0" applyFont="1" applyFill="1" applyBorder="1"/>
    <xf numFmtId="0" fontId="16" fillId="4" borderId="23" xfId="0" applyFont="1" applyFill="1" applyBorder="1" applyAlignment="1">
      <alignment vertical="top"/>
    </xf>
    <xf numFmtId="0" fontId="17" fillId="4" borderId="13" xfId="0" applyFont="1" applyFill="1" applyBorder="1" applyAlignment="1">
      <alignment vertical="top" wrapText="1"/>
    </xf>
    <xf numFmtId="0" fontId="17" fillId="4" borderId="14" xfId="0" applyFont="1" applyFill="1" applyBorder="1" applyAlignment="1">
      <alignment vertical="top" wrapText="1"/>
    </xf>
    <xf numFmtId="0" fontId="17" fillId="4" borderId="24" xfId="0" applyFont="1" applyFill="1" applyBorder="1" applyAlignment="1">
      <alignment vertical="top" wrapText="1"/>
    </xf>
    <xf numFmtId="0" fontId="16" fillId="4" borderId="20" xfId="0" applyFont="1" applyFill="1" applyBorder="1" applyAlignment="1">
      <alignment vertical="top"/>
    </xf>
    <xf numFmtId="0" fontId="16" fillId="4" borderId="22" xfId="0" applyFont="1" applyFill="1" applyBorder="1" applyAlignment="1">
      <alignment vertical="top"/>
    </xf>
    <xf numFmtId="0" fontId="16" fillId="4" borderId="18" xfId="0" applyFont="1" applyFill="1" applyBorder="1" applyAlignment="1">
      <alignment vertical="top"/>
    </xf>
    <xf numFmtId="166" fontId="17" fillId="4" borderId="13" xfId="0" applyNumberFormat="1" applyFont="1" applyFill="1" applyBorder="1" applyAlignment="1">
      <alignment horizontal="left" vertical="top" wrapText="1"/>
    </xf>
    <xf numFmtId="166" fontId="17" fillId="4" borderId="14" xfId="0" applyNumberFormat="1" applyFont="1" applyFill="1" applyBorder="1" applyAlignment="1">
      <alignment horizontal="left" vertical="top" wrapText="1"/>
    </xf>
    <xf numFmtId="166" fontId="17" fillId="4" borderId="24" xfId="0" applyNumberFormat="1" applyFont="1" applyFill="1" applyBorder="1" applyAlignment="1">
      <alignment horizontal="left" vertical="top" wrapText="1"/>
    </xf>
    <xf numFmtId="0" fontId="16" fillId="4" borderId="26" xfId="0" applyFont="1" applyFill="1" applyBorder="1"/>
    <xf numFmtId="166" fontId="17" fillId="4" borderId="27" xfId="0" applyNumberFormat="1" applyFont="1" applyFill="1" applyBorder="1" applyAlignment="1">
      <alignment horizontal="left" vertical="top" wrapText="1"/>
    </xf>
    <xf numFmtId="166" fontId="17" fillId="4" borderId="28" xfId="0" applyNumberFormat="1" applyFont="1" applyFill="1" applyBorder="1" applyAlignment="1">
      <alignment horizontal="left" vertical="top" wrapText="1"/>
    </xf>
    <xf numFmtId="166" fontId="17" fillId="4" borderId="29" xfId="0" applyNumberFormat="1" applyFont="1" applyFill="1" applyBorder="1" applyAlignment="1">
      <alignment horizontal="left" vertical="top" wrapText="1"/>
    </xf>
    <xf numFmtId="0" fontId="2" fillId="0" borderId="30" xfId="0" applyFont="1" applyBorder="1" applyAlignment="1">
      <alignment horizontal="left"/>
    </xf>
    <xf numFmtId="0" fontId="2" fillId="0" borderId="31" xfId="0" applyFont="1" applyBorder="1" applyAlignment="1">
      <alignment horizontal="left"/>
    </xf>
    <xf numFmtId="0" fontId="2" fillId="0" borderId="32" xfId="0" applyFont="1" applyBorder="1" applyAlignment="1">
      <alignment horizontal="left"/>
    </xf>
    <xf numFmtId="0" fontId="2" fillId="0" borderId="20" xfId="0" applyFont="1" applyBorder="1" applyAlignment="1">
      <alignment horizontal="center" wrapText="1"/>
    </xf>
    <xf numFmtId="0" fontId="2" fillId="7" borderId="1" xfId="0" applyFont="1" applyFill="1" applyBorder="1" applyAlignment="1">
      <alignment horizontal="center"/>
    </xf>
    <xf numFmtId="0" fontId="2" fillId="7" borderId="1" xfId="0" applyFont="1" applyFill="1" applyBorder="1" applyAlignment="1">
      <alignment horizontal="center" wrapText="1"/>
    </xf>
    <xf numFmtId="0" fontId="2" fillId="8" borderId="1" xfId="0" applyFont="1" applyFill="1" applyBorder="1" applyAlignment="1">
      <alignment horizontal="center" wrapText="1"/>
    </xf>
    <xf numFmtId="0" fontId="2" fillId="9" borderId="1" xfId="0" applyFont="1" applyFill="1" applyBorder="1" applyAlignment="1">
      <alignment horizontal="center" wrapText="1"/>
    </xf>
    <xf numFmtId="0" fontId="4" fillId="2" borderId="33" xfId="0" applyFont="1" applyFill="1" applyBorder="1" applyAlignment="1">
      <alignment horizontal="center" wrapText="1"/>
    </xf>
    <xf numFmtId="0" fontId="2" fillId="0" borderId="18" xfId="0" applyFont="1" applyBorder="1" applyAlignment="1">
      <alignment horizontal="center" wrapText="1"/>
    </xf>
    <xf numFmtId="0" fontId="2" fillId="7" borderId="2" xfId="0" applyFont="1" applyFill="1" applyBorder="1" applyAlignment="1">
      <alignment horizontal="center"/>
    </xf>
    <xf numFmtId="0" fontId="2" fillId="7" borderId="2" xfId="0" applyFont="1" applyFill="1" applyBorder="1" applyAlignment="1">
      <alignment horizontal="center" wrapText="1"/>
    </xf>
    <xf numFmtId="0" fontId="2" fillId="8" borderId="2" xfId="0" applyFont="1" applyFill="1" applyBorder="1" applyAlignment="1">
      <alignment horizontal="center" wrapText="1"/>
    </xf>
    <xf numFmtId="0" fontId="2" fillId="9" borderId="2" xfId="0" applyFont="1" applyFill="1" applyBorder="1" applyAlignment="1">
      <alignment horizontal="center" wrapText="1"/>
    </xf>
    <xf numFmtId="0" fontId="4" fillId="2" borderId="34" xfId="0" applyFont="1" applyFill="1" applyBorder="1" applyAlignment="1">
      <alignment horizontal="center" wrapText="1"/>
    </xf>
    <xf numFmtId="0" fontId="2" fillId="0" borderId="20" xfId="0" applyFont="1" applyBorder="1" applyAlignment="1">
      <alignment horizontal="center"/>
    </xf>
    <xf numFmtId="177" fontId="3" fillId="5" borderId="1" xfId="0" applyNumberFormat="1" applyFont="1" applyFill="1" applyBorder="1" applyAlignment="1">
      <alignment horizontal="right"/>
    </xf>
    <xf numFmtId="177" fontId="3" fillId="0" borderId="1" xfId="0" applyNumberFormat="1" applyFont="1" applyFill="1" applyBorder="1" applyAlignment="1">
      <alignment horizontal="right"/>
    </xf>
    <xf numFmtId="177" fontId="3" fillId="0" borderId="1" xfId="0" applyNumberFormat="1" applyFont="1" applyBorder="1"/>
    <xf numFmtId="177" fontId="7" fillId="0" borderId="3" xfId="0" applyNumberFormat="1" applyFont="1" applyFill="1" applyBorder="1" applyAlignment="1">
      <alignment horizontal="right"/>
    </xf>
    <xf numFmtId="164" fontId="2" fillId="0" borderId="35" xfId="0" applyNumberFormat="1" applyFont="1" applyBorder="1"/>
    <xf numFmtId="0" fontId="2" fillId="0" borderId="22" xfId="0" applyFont="1" applyBorder="1" applyAlignment="1">
      <alignment horizontal="center"/>
    </xf>
    <xf numFmtId="177" fontId="3" fillId="5" borderId="3" xfId="0" applyNumberFormat="1" applyFont="1" applyFill="1" applyBorder="1" applyAlignment="1">
      <alignment horizontal="right"/>
    </xf>
    <xf numFmtId="177" fontId="3" fillId="0" borderId="3" xfId="0" applyNumberFormat="1" applyFont="1" applyFill="1" applyBorder="1" applyAlignment="1">
      <alignment horizontal="right"/>
    </xf>
    <xf numFmtId="177" fontId="3" fillId="0" borderId="3" xfId="0" applyNumberFormat="1" applyFont="1" applyBorder="1"/>
    <xf numFmtId="177" fontId="3" fillId="0" borderId="3" xfId="0" applyNumberFormat="1" applyFont="1" applyBorder="1" applyAlignment="1"/>
    <xf numFmtId="177" fontId="3" fillId="5" borderId="3" xfId="0" applyNumberFormat="1" applyFont="1" applyFill="1" applyBorder="1"/>
    <xf numFmtId="0" fontId="2" fillId="0" borderId="26" xfId="0" applyFont="1" applyBorder="1" applyAlignment="1">
      <alignment horizontal="center"/>
    </xf>
    <xf numFmtId="177" fontId="3" fillId="0" borderId="36" xfId="0" applyNumberFormat="1" applyFont="1" applyBorder="1"/>
    <xf numFmtId="177" fontId="3" fillId="0" borderId="36" xfId="0" applyNumberFormat="1" applyFont="1" applyBorder="1" applyAlignment="1"/>
    <xf numFmtId="177" fontId="3" fillId="5" borderId="36" xfId="0" applyNumberFormat="1" applyFont="1" applyFill="1" applyBorder="1"/>
    <xf numFmtId="177" fontId="7" fillId="0" borderId="36" xfId="0" applyNumberFormat="1" applyFont="1" applyFill="1" applyBorder="1" applyAlignment="1">
      <alignment horizontal="right"/>
    </xf>
    <xf numFmtId="164" fontId="2" fillId="0" borderId="37" xfId="0" applyNumberFormat="1" applyFont="1" applyBorder="1"/>
    <xf numFmtId="0" fontId="2" fillId="4" borderId="20" xfId="0" applyFont="1" applyFill="1" applyBorder="1" applyAlignment="1">
      <alignment horizontal="center" wrapText="1"/>
    </xf>
    <xf numFmtId="0" fontId="2" fillId="4" borderId="33" xfId="0" applyFont="1" applyFill="1" applyBorder="1" applyAlignment="1">
      <alignment horizontal="center" wrapText="1"/>
    </xf>
    <xf numFmtId="0" fontId="2" fillId="4" borderId="22" xfId="0" applyFont="1" applyFill="1" applyBorder="1" applyAlignment="1">
      <alignment horizontal="center" wrapText="1"/>
    </xf>
    <xf numFmtId="0" fontId="2" fillId="4" borderId="3" xfId="0" applyFont="1" applyFill="1" applyBorder="1" applyAlignment="1">
      <alignment horizontal="center" wrapText="1"/>
    </xf>
    <xf numFmtId="0" fontId="2" fillId="4" borderId="35" xfId="0" applyFont="1" applyFill="1" applyBorder="1" applyAlignment="1">
      <alignment horizontal="center" wrapText="1"/>
    </xf>
    <xf numFmtId="0" fontId="2" fillId="4" borderId="18" xfId="0" applyFont="1" applyFill="1" applyBorder="1" applyAlignment="1">
      <alignment horizontal="center" wrapText="1"/>
    </xf>
    <xf numFmtId="0" fontId="2" fillId="4" borderId="34" xfId="0" applyFont="1" applyFill="1" applyBorder="1" applyAlignment="1">
      <alignment horizontal="center" wrapText="1"/>
    </xf>
    <xf numFmtId="0" fontId="2" fillId="4" borderId="20" xfId="0" applyFont="1" applyFill="1" applyBorder="1" applyAlignment="1">
      <alignment horizontal="center"/>
    </xf>
    <xf numFmtId="176" fontId="3" fillId="4" borderId="1" xfId="0" applyNumberFormat="1" applyFont="1" applyFill="1" applyBorder="1" applyAlignment="1">
      <alignment horizontal="center"/>
    </xf>
    <xf numFmtId="2" fontId="3" fillId="4" borderId="1" xfId="0" applyNumberFormat="1" applyFont="1" applyFill="1" applyBorder="1" applyAlignment="1">
      <alignment horizontal="center"/>
    </xf>
    <xf numFmtId="2" fontId="3" fillId="4" borderId="6" xfId="0" applyNumberFormat="1" applyFont="1" applyFill="1" applyBorder="1" applyAlignment="1">
      <alignment horizontal="center"/>
    </xf>
    <xf numFmtId="176" fontId="3" fillId="4" borderId="1" xfId="0" applyNumberFormat="1" applyFont="1" applyFill="1" applyBorder="1" applyAlignment="1">
      <alignment horizontal="right"/>
    </xf>
    <xf numFmtId="2" fontId="10" fillId="4" borderId="1" xfId="1" applyNumberFormat="1" applyFont="1" applyFill="1" applyBorder="1" applyAlignment="1">
      <alignment horizontal="center"/>
    </xf>
    <xf numFmtId="176" fontId="3" fillId="4" borderId="33" xfId="0" applyNumberFormat="1" applyFont="1" applyFill="1" applyBorder="1" applyAlignment="1">
      <alignment horizontal="right"/>
    </xf>
    <xf numFmtId="0" fontId="2" fillId="4" borderId="22" xfId="0" applyFont="1" applyFill="1" applyBorder="1" applyAlignment="1">
      <alignment horizontal="center"/>
    </xf>
    <xf numFmtId="176" fontId="3" fillId="4" borderId="3" xfId="0" applyNumberFormat="1" applyFont="1" applyFill="1" applyBorder="1" applyAlignment="1">
      <alignment horizontal="center"/>
    </xf>
    <xf numFmtId="2" fontId="3" fillId="4" borderId="3" xfId="0" applyNumberFormat="1" applyFont="1" applyFill="1" applyBorder="1" applyAlignment="1">
      <alignment horizontal="center"/>
    </xf>
    <xf numFmtId="2" fontId="3" fillId="4" borderId="4" xfId="0" applyNumberFormat="1" applyFont="1" applyFill="1" applyBorder="1" applyAlignment="1">
      <alignment horizontal="center"/>
    </xf>
    <xf numFmtId="176" fontId="3" fillId="4" borderId="3" xfId="0" applyNumberFormat="1" applyFont="1" applyFill="1" applyBorder="1" applyAlignment="1">
      <alignment horizontal="right"/>
    </xf>
    <xf numFmtId="2" fontId="10" fillId="4" borderId="3" xfId="1" applyNumberFormat="1" applyFont="1" applyFill="1" applyBorder="1" applyAlignment="1">
      <alignment horizontal="center"/>
    </xf>
    <xf numFmtId="176" fontId="3" fillId="4" borderId="35" xfId="0" applyNumberFormat="1" applyFont="1" applyFill="1" applyBorder="1" applyAlignment="1">
      <alignment horizontal="right"/>
    </xf>
    <xf numFmtId="0" fontId="2" fillId="4" borderId="38" xfId="0" applyFont="1" applyFill="1" applyBorder="1" applyAlignment="1">
      <alignment horizontal="center"/>
    </xf>
    <xf numFmtId="0" fontId="3" fillId="4" borderId="39" xfId="0" applyFont="1" applyFill="1" applyBorder="1"/>
    <xf numFmtId="0" fontId="3" fillId="4" borderId="40" xfId="0" applyFont="1" applyFill="1" applyBorder="1"/>
    <xf numFmtId="0" fontId="2" fillId="4" borderId="39" xfId="0" applyFont="1" applyFill="1" applyBorder="1"/>
    <xf numFmtId="176" fontId="2" fillId="4" borderId="41" xfId="0" applyNumberFormat="1" applyFont="1" applyFill="1" applyBorder="1" applyAlignment="1">
      <alignment horizontal="right"/>
    </xf>
    <xf numFmtId="0" fontId="2" fillId="0" borderId="42"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4" fillId="2" borderId="25" xfId="0" applyFont="1" applyFill="1" applyBorder="1" applyAlignment="1">
      <alignment horizontal="center" wrapText="1"/>
    </xf>
    <xf numFmtId="176" fontId="6" fillId="0" borderId="10" xfId="0" applyNumberFormat="1" applyFont="1" applyFill="1" applyBorder="1" applyAlignment="1">
      <alignment horizontal="right"/>
    </xf>
    <xf numFmtId="176" fontId="3" fillId="0" borderId="10" xfId="0" applyNumberFormat="1" applyFont="1" applyFill="1" applyBorder="1" applyAlignment="1">
      <alignment horizontal="right"/>
    </xf>
    <xf numFmtId="176" fontId="3" fillId="0" borderId="1" xfId="0" applyNumberFormat="1" applyFont="1" applyFill="1" applyBorder="1" applyAlignment="1">
      <alignment horizontal="right"/>
    </xf>
    <xf numFmtId="165" fontId="3" fillId="0" borderId="6" xfId="0" applyNumberFormat="1" applyFont="1" applyFill="1" applyBorder="1" applyAlignment="1">
      <alignment horizontal="center"/>
    </xf>
    <xf numFmtId="165" fontId="3" fillId="0" borderId="1" xfId="0" applyNumberFormat="1" applyFont="1" applyFill="1" applyBorder="1" applyAlignment="1">
      <alignment horizontal="center"/>
    </xf>
    <xf numFmtId="164" fontId="9" fillId="0" borderId="10" xfId="1" applyNumberFormat="1" applyFont="1" applyBorder="1" applyAlignment="1">
      <alignment horizontal="center"/>
    </xf>
    <xf numFmtId="176" fontId="3" fillId="0" borderId="33" xfId="0" applyNumberFormat="1" applyFont="1" applyFill="1" applyBorder="1" applyAlignment="1">
      <alignment horizontal="right"/>
    </xf>
    <xf numFmtId="176" fontId="6" fillId="0" borderId="8" xfId="0" applyNumberFormat="1" applyFont="1" applyFill="1" applyBorder="1" applyAlignment="1">
      <alignment horizontal="right"/>
    </xf>
    <xf numFmtId="176" fontId="3" fillId="0" borderId="8" xfId="0" applyNumberFormat="1" applyFont="1" applyFill="1" applyBorder="1" applyAlignment="1">
      <alignment horizontal="right"/>
    </xf>
    <xf numFmtId="176" fontId="3" fillId="0" borderId="3" xfId="0" applyNumberFormat="1" applyFont="1" applyFill="1" applyBorder="1" applyAlignment="1">
      <alignment horizontal="right"/>
    </xf>
    <xf numFmtId="165" fontId="3" fillId="0" borderId="4" xfId="0" applyNumberFormat="1" applyFont="1" applyFill="1" applyBorder="1" applyAlignment="1">
      <alignment horizontal="center"/>
    </xf>
    <xf numFmtId="165" fontId="3" fillId="0" borderId="3" xfId="0" applyNumberFormat="1" applyFont="1" applyFill="1" applyBorder="1" applyAlignment="1">
      <alignment horizontal="center"/>
    </xf>
    <xf numFmtId="164" fontId="9" fillId="0" borderId="8" xfId="1" applyNumberFormat="1" applyFont="1" applyBorder="1" applyAlignment="1">
      <alignment horizontal="center"/>
    </xf>
    <xf numFmtId="176" fontId="6" fillId="0" borderId="8" xfId="0" applyNumberFormat="1" applyFont="1" applyBorder="1" applyAlignment="1">
      <alignment horizontal="right"/>
    </xf>
    <xf numFmtId="165" fontId="3" fillId="0" borderId="4" xfId="0" applyNumberFormat="1" applyFont="1" applyBorder="1" applyAlignment="1">
      <alignment horizontal="center"/>
    </xf>
    <xf numFmtId="165" fontId="3" fillId="0" borderId="3" xfId="0" applyNumberFormat="1" applyFont="1" applyBorder="1" applyAlignment="1">
      <alignment horizontal="center"/>
    </xf>
    <xf numFmtId="0" fontId="2" fillId="0" borderId="18" xfId="0" applyFont="1" applyBorder="1" applyAlignment="1">
      <alignment horizontal="center"/>
    </xf>
    <xf numFmtId="176" fontId="6" fillId="0" borderId="9" xfId="0" applyNumberFormat="1" applyFont="1" applyBorder="1" applyAlignment="1">
      <alignment horizontal="right"/>
    </xf>
    <xf numFmtId="176" fontId="3" fillId="0" borderId="9" xfId="0" applyNumberFormat="1" applyFont="1" applyFill="1" applyBorder="1" applyAlignment="1">
      <alignment horizontal="right"/>
    </xf>
    <xf numFmtId="176" fontId="3" fillId="0" borderId="2" xfId="0" applyNumberFormat="1" applyFont="1" applyFill="1" applyBorder="1" applyAlignment="1">
      <alignment horizontal="right"/>
    </xf>
    <xf numFmtId="165" fontId="3" fillId="0" borderId="5" xfId="0" applyNumberFormat="1" applyFont="1" applyBorder="1" applyAlignment="1">
      <alignment horizontal="center"/>
    </xf>
    <xf numFmtId="165" fontId="3" fillId="0" borderId="2" xfId="0" applyNumberFormat="1" applyFont="1" applyBorder="1" applyAlignment="1">
      <alignment horizontal="center"/>
    </xf>
    <xf numFmtId="164" fontId="9" fillId="0" borderId="9" xfId="1" applyNumberFormat="1" applyFont="1" applyBorder="1" applyAlignment="1">
      <alignment horizontal="center"/>
    </xf>
    <xf numFmtId="0" fontId="11" fillId="0" borderId="23" xfId="0" applyFont="1" applyBorder="1" applyAlignment="1">
      <alignment horizontal="center"/>
    </xf>
    <xf numFmtId="0" fontId="10" fillId="0" borderId="7" xfId="0" applyFont="1" applyBorder="1" applyAlignment="1">
      <alignment horizontal="center"/>
    </xf>
    <xf numFmtId="0" fontId="0" fillId="6" borderId="43" xfId="0" applyFill="1" applyBorder="1"/>
    <xf numFmtId="0" fontId="3" fillId="6" borderId="44" xfId="0" applyFont="1" applyFill="1" applyBorder="1" applyAlignment="1">
      <alignment horizontal="center"/>
    </xf>
    <xf numFmtId="0" fontId="3" fillId="6" borderId="11" xfId="0" applyFont="1" applyFill="1" applyBorder="1" applyAlignment="1">
      <alignment horizontal="center"/>
    </xf>
    <xf numFmtId="0" fontId="3" fillId="6" borderId="6" xfId="0" applyFont="1" applyFill="1" applyBorder="1" applyAlignment="1">
      <alignment horizontal="center"/>
    </xf>
    <xf numFmtId="0" fontId="2" fillId="0" borderId="0" xfId="0" applyFont="1" applyBorder="1" applyAlignment="1">
      <alignment horizontal="right"/>
    </xf>
    <xf numFmtId="4" fontId="4" fillId="2" borderId="25" xfId="0" applyNumberFormat="1" applyFont="1" applyFill="1" applyBorder="1"/>
    <xf numFmtId="0" fontId="3" fillId="6" borderId="45" xfId="0" applyFont="1" applyFill="1" applyBorder="1" applyAlignment="1">
      <alignment horizontal="center"/>
    </xf>
    <xf numFmtId="0" fontId="3" fillId="6" borderId="46" xfId="0" applyFont="1" applyFill="1" applyBorder="1" applyAlignment="1">
      <alignment horizontal="center"/>
    </xf>
    <xf numFmtId="0" fontId="3" fillId="6" borderId="47" xfId="0" applyFont="1" applyFill="1" applyBorder="1" applyAlignment="1">
      <alignment horizontal="center"/>
    </xf>
    <xf numFmtId="0" fontId="11" fillId="0" borderId="46" xfId="0" applyFont="1" applyBorder="1" applyAlignment="1">
      <alignment horizontal="right"/>
    </xf>
    <xf numFmtId="4" fontId="12" fillId="3" borderId="48" xfId="0" applyNumberFormat="1" applyFont="1" applyFill="1" applyBorder="1"/>
    <xf numFmtId="0" fontId="2" fillId="0" borderId="49" xfId="0" applyFont="1" applyBorder="1" applyAlignment="1">
      <alignment horizontal="left"/>
    </xf>
    <xf numFmtId="0" fontId="2" fillId="0" borderId="50" xfId="0" applyFont="1" applyBorder="1" applyAlignment="1">
      <alignment horizontal="left"/>
    </xf>
    <xf numFmtId="0" fontId="2" fillId="0" borderId="51" xfId="0" applyFont="1" applyBorder="1" applyAlignment="1">
      <alignment horizontal="left"/>
    </xf>
    <xf numFmtId="0" fontId="11" fillId="4" borderId="22" xfId="0" applyFont="1" applyFill="1" applyBorder="1" applyAlignment="1">
      <alignment horizontal="center" wrapText="1"/>
    </xf>
    <xf numFmtId="0" fontId="11" fillId="4" borderId="3" xfId="0" applyFont="1" applyFill="1" applyBorder="1" applyAlignment="1">
      <alignment horizontal="center" wrapText="1"/>
    </xf>
    <xf numFmtId="0" fontId="11" fillId="4" borderId="35" xfId="0" applyFont="1" applyFill="1" applyBorder="1" applyAlignment="1">
      <alignment horizontal="center" wrapText="1"/>
    </xf>
    <xf numFmtId="0" fontId="8" fillId="0" borderId="0" xfId="0" applyFont="1"/>
    <xf numFmtId="0" fontId="11" fillId="4" borderId="18" xfId="0" applyFont="1" applyFill="1" applyBorder="1" applyAlignment="1">
      <alignment horizontal="center" wrapText="1"/>
    </xf>
    <xf numFmtId="0" fontId="11" fillId="4" borderId="2" xfId="0" applyFont="1" applyFill="1" applyBorder="1" applyAlignment="1">
      <alignment horizontal="center" wrapText="1"/>
    </xf>
    <xf numFmtId="0" fontId="11" fillId="4" borderId="34" xfId="0" applyFont="1" applyFill="1" applyBorder="1" applyAlignment="1">
      <alignment horizontal="center" wrapText="1"/>
    </xf>
    <xf numFmtId="176" fontId="10" fillId="4" borderId="3" xfId="0" applyNumberFormat="1" applyFont="1" applyFill="1" applyBorder="1" applyAlignment="1">
      <alignment horizontal="right"/>
    </xf>
    <xf numFmtId="176" fontId="10" fillId="4" borderId="35" xfId="0" applyNumberFormat="1" applyFont="1" applyFill="1" applyBorder="1" applyAlignment="1">
      <alignment horizontal="right"/>
    </xf>
    <xf numFmtId="0" fontId="11" fillId="4" borderId="38" xfId="0" applyFont="1" applyFill="1" applyBorder="1" applyAlignment="1">
      <alignment horizontal="center"/>
    </xf>
    <xf numFmtId="0" fontId="8" fillId="6" borderId="39" xfId="0" applyFont="1" applyFill="1" applyBorder="1" applyAlignment="1">
      <alignment horizontal="center"/>
    </xf>
    <xf numFmtId="176" fontId="11" fillId="4" borderId="39" xfId="0" applyNumberFormat="1" applyFont="1" applyFill="1" applyBorder="1" applyAlignment="1">
      <alignment horizontal="right"/>
    </xf>
    <xf numFmtId="0" fontId="8" fillId="6" borderId="39" xfId="0" applyFont="1" applyFill="1" applyBorder="1" applyAlignment="1">
      <alignment horizontal="right"/>
    </xf>
    <xf numFmtId="176" fontId="11" fillId="4" borderId="41" xfId="0" applyNumberFormat="1" applyFont="1" applyFill="1" applyBorder="1" applyAlignment="1">
      <alignment horizontal="right"/>
    </xf>
    <xf numFmtId="0" fontId="11" fillId="0" borderId="49" xfId="0" applyFont="1" applyBorder="1" applyAlignment="1">
      <alignment horizontal="left"/>
    </xf>
    <xf numFmtId="0" fontId="11" fillId="0" borderId="50" xfId="0" applyFont="1" applyBorder="1" applyAlignment="1">
      <alignment horizontal="left"/>
    </xf>
    <xf numFmtId="0" fontId="11" fillId="0" borderId="51" xfId="0" applyFont="1" applyBorder="1" applyAlignment="1">
      <alignment horizontal="left"/>
    </xf>
    <xf numFmtId="0" fontId="11" fillId="0" borderId="15" xfId="0" applyFont="1" applyBorder="1" applyAlignment="1">
      <alignment horizontal="center"/>
    </xf>
    <xf numFmtId="0" fontId="11" fillId="0" borderId="52" xfId="0" applyFont="1" applyBorder="1" applyAlignment="1">
      <alignment horizontal="center" wrapText="1"/>
    </xf>
    <xf numFmtId="0" fontId="11" fillId="0" borderId="52" xfId="0" applyFont="1" applyBorder="1" applyAlignment="1">
      <alignment horizontal="center"/>
    </xf>
    <xf numFmtId="0" fontId="11" fillId="0" borderId="53" xfId="0" applyFont="1" applyBorder="1" applyAlignment="1">
      <alignment horizontal="center"/>
    </xf>
    <xf numFmtId="0" fontId="11" fillId="0" borderId="18" xfId="0" applyFont="1" applyBorder="1" applyAlignment="1">
      <alignment horizontal="center"/>
    </xf>
    <xf numFmtId="0" fontId="11" fillId="0" borderId="34" xfId="0" applyFont="1" applyBorder="1" applyAlignment="1">
      <alignment horizontal="center"/>
    </xf>
    <xf numFmtId="0" fontId="11" fillId="0" borderId="20" xfId="0" applyFont="1" applyBorder="1" applyAlignment="1">
      <alignment horizontal="center"/>
    </xf>
    <xf numFmtId="173" fontId="10" fillId="0" borderId="33" xfId="0" applyNumberFormat="1" applyFont="1" applyBorder="1"/>
    <xf numFmtId="0" fontId="11" fillId="0" borderId="22" xfId="0" applyFont="1" applyBorder="1" applyAlignment="1">
      <alignment horizontal="center"/>
    </xf>
    <xf numFmtId="173" fontId="10" fillId="0" borderId="35" xfId="0" applyNumberFormat="1" applyFont="1" applyBorder="1"/>
    <xf numFmtId="0" fontId="0" fillId="10" borderId="54" xfId="0" applyFill="1" applyBorder="1"/>
    <xf numFmtId="0" fontId="0" fillId="10" borderId="39" xfId="0" applyFill="1" applyBorder="1"/>
    <xf numFmtId="0" fontId="13" fillId="0" borderId="39" xfId="0" applyFont="1" applyBorder="1" applyAlignment="1">
      <alignment horizontal="right"/>
    </xf>
    <xf numFmtId="173" fontId="11" fillId="0" borderId="41" xfId="0" applyNumberFormat="1" applyFont="1" applyBorder="1"/>
  </cellXfs>
  <cellStyles count="2">
    <cellStyle name="Normal" xfId="0" builtinId="0"/>
    <cellStyle name="Normal 2" xfId="1" xr:uid="{00000000-0005-0000-0000-000001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col"/>
        <c:grouping val="clustered"/>
        <c:varyColors val="0"/>
        <c:ser>
          <c:idx val="0"/>
          <c:order val="0"/>
          <c:tx>
            <c:strRef>
              <c:f>'Difference Table'!$B$2</c:f>
              <c:strCache>
                <c:ptCount val="1"/>
                <c:pt idx="0">
                  <c:v>Estimated payment under standard assessment procedure</c:v>
                </c:pt>
              </c:strCache>
            </c:strRef>
          </c:tx>
          <c:spPr>
            <a:solidFill>
              <a:schemeClr val="tx1"/>
            </a:solidFill>
            <a:ln>
              <a:solidFill>
                <a:schemeClr val="tx1"/>
              </a:solidFill>
            </a:ln>
            <a:effectLst/>
          </c:spPr>
          <c:invertIfNegative val="0"/>
          <c:cat>
            <c:numRef>
              <c:f>'Difference Table'!$A$4:$A$18</c:f>
              <c:numCache>
                <c:formatCode>General</c:formatCode>
                <c:ptCount val="1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numCache>
            </c:numRef>
          </c:cat>
          <c:val>
            <c:numRef>
              <c:f>'Difference Table'!$B$4:$B$18</c:f>
              <c:numCache>
                <c:formatCode>#,##0.00</c:formatCode>
                <c:ptCount val="15"/>
                <c:pt idx="0">
                  <c:v>11815510.524634669</c:v>
                </c:pt>
                <c:pt idx="1">
                  <c:v>13353446.567232709</c:v>
                </c:pt>
                <c:pt idx="2">
                  <c:v>12448469.076885166</c:v>
                </c:pt>
                <c:pt idx="3">
                  <c:v>12933940.29449459</c:v>
                </c:pt>
                <c:pt idx="4">
                  <c:v>14394917.65037062</c:v>
                </c:pt>
                <c:pt idx="5">
                  <c:v>13695304.173439769</c:v>
                </c:pt>
                <c:pt idx="6">
                  <c:v>11472884.675770845</c:v>
                </c:pt>
                <c:pt idx="7">
                  <c:v>11813260.68480145</c:v>
                </c:pt>
                <c:pt idx="8">
                  <c:v>10913827.34161354</c:v>
                </c:pt>
                <c:pt idx="9">
                  <c:v>11038587.946389707</c:v>
                </c:pt>
                <c:pt idx="10">
                  <c:v>12670273.615422225</c:v>
                </c:pt>
                <c:pt idx="11">
                  <c:v>13344850.48394509</c:v>
                </c:pt>
                <c:pt idx="12">
                  <c:v>9766501.7854736652</c:v>
                </c:pt>
                <c:pt idx="13">
                  <c:v>8805785.774345072</c:v>
                </c:pt>
                <c:pt idx="14">
                  <c:v>7055536.0052496037</c:v>
                </c:pt>
              </c:numCache>
            </c:numRef>
          </c:val>
          <c:extLst>
            <c:ext xmlns:c16="http://schemas.microsoft.com/office/drawing/2014/chart" uri="{C3380CC4-5D6E-409C-BE32-E72D297353CC}">
              <c16:uniqueId val="{00000000-E331-40F0-B51C-00018EFAB4EF}"/>
            </c:ext>
          </c:extLst>
        </c:ser>
        <c:ser>
          <c:idx val="2"/>
          <c:order val="1"/>
          <c:tx>
            <c:strRef>
              <c:f>'Difference Table'!$C$2</c:f>
              <c:strCache>
                <c:ptCount val="1"/>
                <c:pt idx="0">
                  <c:v>Actual payment</c:v>
                </c:pt>
              </c:strCache>
            </c:strRef>
          </c:tx>
          <c:spPr>
            <a:pattFill prst="openDmnd">
              <a:fgClr>
                <a:schemeClr val="tx1"/>
              </a:fgClr>
              <a:bgClr>
                <a:schemeClr val="bg1"/>
              </a:bgClr>
            </a:pattFill>
            <a:ln>
              <a:solidFill>
                <a:schemeClr val="tx1"/>
              </a:solidFill>
            </a:ln>
            <a:effectLst/>
          </c:spPr>
          <c:invertIfNegative val="0"/>
          <c:cat>
            <c:numRef>
              <c:f>'Difference Table'!$A$4:$A$18</c:f>
              <c:numCache>
                <c:formatCode>General</c:formatCode>
                <c:ptCount val="1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numCache>
            </c:numRef>
          </c:cat>
          <c:val>
            <c:numRef>
              <c:f>'Difference Table'!$C$4:$C$18</c:f>
              <c:numCache>
                <c:formatCode>#,##0.00</c:formatCode>
                <c:ptCount val="15"/>
                <c:pt idx="0">
                  <c:v>3378886.2150278292</c:v>
                </c:pt>
                <c:pt idx="1">
                  <c:v>3241697.9623636361</c:v>
                </c:pt>
                <c:pt idx="2">
                  <c:v>2492176.4122446552</c:v>
                </c:pt>
                <c:pt idx="3">
                  <c:v>1916093.9529113923</c:v>
                </c:pt>
                <c:pt idx="4">
                  <c:v>1289685.5000560852</c:v>
                </c:pt>
                <c:pt idx="5">
                  <c:v>2056637.7312913907</c:v>
                </c:pt>
                <c:pt idx="6">
                  <c:v>2158993.2917073169</c:v>
                </c:pt>
                <c:pt idx="7">
                  <c:v>1777015.1197030752</c:v>
                </c:pt>
                <c:pt idx="8">
                  <c:v>1181884.819608852</c:v>
                </c:pt>
                <c:pt idx="9">
                  <c:v>1033521.8153101361</c:v>
                </c:pt>
                <c:pt idx="10">
                  <c:v>1127922.2728178187</c:v>
                </c:pt>
                <c:pt idx="11">
                  <c:v>1093139.6940941769</c:v>
                </c:pt>
                <c:pt idx="12">
                  <c:v>1692625.3702040522</c:v>
                </c:pt>
                <c:pt idx="13">
                  <c:v>1482451.9182411798</c:v>
                </c:pt>
                <c:pt idx="14">
                  <c:v>2619800.8298640959</c:v>
                </c:pt>
              </c:numCache>
            </c:numRef>
          </c:val>
          <c:extLst>
            <c:ext xmlns:c16="http://schemas.microsoft.com/office/drawing/2014/chart" uri="{C3380CC4-5D6E-409C-BE32-E72D297353CC}">
              <c16:uniqueId val="{00000001-E331-40F0-B51C-00018EFAB4EF}"/>
            </c:ext>
          </c:extLst>
        </c:ser>
        <c:dLbls>
          <c:showLegendKey val="0"/>
          <c:showVal val="0"/>
          <c:showCatName val="0"/>
          <c:showSerName val="0"/>
          <c:showPercent val="0"/>
          <c:showBubbleSize val="0"/>
        </c:dLbls>
        <c:gapWidth val="150"/>
        <c:axId val="265747280"/>
        <c:axId val="265747840"/>
      </c:barChart>
      <c:catAx>
        <c:axId val="265747280"/>
        <c:scaling>
          <c:orientation val="minMax"/>
        </c:scaling>
        <c:delete val="0"/>
        <c:axPos val="b"/>
        <c:title>
          <c:tx>
            <c:rich>
              <a:bodyPr rot="0" spcFirstLastPara="1" vertOverflow="ellipsis" vert="horz" wrap="square" anchor="ctr" anchorCtr="1"/>
              <a:lstStyle/>
              <a:p>
                <a:pPr>
                  <a:defRPr sz="3200" b="1" i="0" u="none" strike="noStrike" kern="1200" baseline="0">
                    <a:solidFill>
                      <a:schemeClr val="tx1"/>
                    </a:solidFill>
                    <a:latin typeface="Times New Roman" panose="02020603050405020304" pitchFamily="18" charset="0"/>
                    <a:ea typeface="+mn-ea"/>
                    <a:cs typeface="Times New Roman" panose="02020603050405020304" pitchFamily="18" charset="0"/>
                  </a:defRPr>
                </a:pPr>
                <a:r>
                  <a:rPr lang="en-US" sz="3200"/>
                  <a:t>Tax Year</a:t>
                </a:r>
              </a:p>
            </c:rich>
          </c:tx>
          <c:overlay val="0"/>
          <c:spPr>
            <a:noFill/>
            <a:ln>
              <a:noFill/>
            </a:ln>
            <a:effectLst/>
          </c:spPr>
          <c:txPr>
            <a:bodyPr rot="0" spcFirstLastPara="1" vertOverflow="ellipsis" vert="horz" wrap="square" anchor="ctr" anchorCtr="1"/>
            <a:lstStyle/>
            <a:p>
              <a:pPr>
                <a:defRPr sz="3200" b="1"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title>
        <c:numFmt formatCode="General" sourceLinked="1"/>
        <c:majorTickMark val="none"/>
        <c:minorTickMark val="out"/>
        <c:tickLblPos val="nextTo"/>
        <c:spPr>
          <a:noFill/>
          <a:ln w="9525" cap="flat" cmpd="sng" algn="ctr">
            <a:solidFill>
              <a:schemeClr val="tx1"/>
            </a:solidFill>
            <a:prstDash val="solid"/>
            <a:round/>
          </a:ln>
          <a:effectLst/>
        </c:spPr>
        <c:txPr>
          <a:bodyPr rot="-60000000" spcFirstLastPara="1" vertOverflow="ellipsis" vert="horz" wrap="square" anchor="ctr" anchorCtr="1"/>
          <a:lstStyle/>
          <a:p>
            <a:pPr>
              <a:defRPr sz="30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265747840"/>
        <c:crosses val="autoZero"/>
        <c:auto val="1"/>
        <c:lblAlgn val="ctr"/>
        <c:lblOffset val="100"/>
        <c:tickLblSkip val="2"/>
        <c:noMultiLvlLbl val="0"/>
      </c:catAx>
      <c:valAx>
        <c:axId val="265747840"/>
        <c:scaling>
          <c:orientation val="minMax"/>
        </c:scaling>
        <c:delete val="0"/>
        <c:axPos val="l"/>
        <c:majorGridlines>
          <c:spPr>
            <a:ln w="9525" cap="flat" cmpd="sng" algn="ctr">
              <a:solidFill>
                <a:schemeClr val="tx1"/>
              </a:solidFill>
              <a:prstDash val="solid"/>
              <a:round/>
            </a:ln>
            <a:effectLst/>
          </c:spPr>
        </c:majorGridlines>
        <c:title>
          <c:tx>
            <c:rich>
              <a:bodyPr rot="-5400000" spcFirstLastPara="1" vertOverflow="ellipsis" vert="horz" wrap="square" anchor="ctr" anchorCtr="1"/>
              <a:lstStyle/>
              <a:p>
                <a:pPr>
                  <a:defRPr sz="3200" b="1" i="0" u="none" strike="noStrike" kern="1200" baseline="0">
                    <a:solidFill>
                      <a:schemeClr val="tx1"/>
                    </a:solidFill>
                    <a:latin typeface="Times New Roman" panose="02020603050405020304" pitchFamily="18" charset="0"/>
                    <a:ea typeface="+mn-ea"/>
                    <a:cs typeface="Times New Roman" panose="02020603050405020304" pitchFamily="18" charset="0"/>
                  </a:defRPr>
                </a:pPr>
                <a:r>
                  <a:rPr lang="en-US" sz="3200"/>
                  <a:t>2016 Dollars (millions)</a:t>
                </a:r>
              </a:p>
            </c:rich>
          </c:tx>
          <c:overlay val="0"/>
          <c:spPr>
            <a:noFill/>
            <a:ln>
              <a:noFill/>
            </a:ln>
            <a:effectLst/>
          </c:spPr>
          <c:txPr>
            <a:bodyPr rot="-5400000" spcFirstLastPara="1" vertOverflow="ellipsis" vert="horz" wrap="square" anchor="ctr" anchorCtr="1"/>
            <a:lstStyle/>
            <a:p>
              <a:pPr>
                <a:defRPr sz="3200" b="1"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title>
        <c:numFmt formatCode="#,##0" sourceLinked="0"/>
        <c:majorTickMark val="out"/>
        <c:minorTickMark val="none"/>
        <c:tickLblPos val="nextTo"/>
        <c:spPr>
          <a:noFill/>
          <a:ln w="9525" cap="flat" cmpd="sng" algn="ctr">
            <a:solidFill>
              <a:schemeClr val="tx1"/>
            </a:solidFill>
            <a:prstDash val="solid"/>
            <a:round/>
          </a:ln>
          <a:effectLst/>
        </c:spPr>
        <c:txPr>
          <a:bodyPr rot="-60000000" spcFirstLastPara="1" vertOverflow="ellipsis" vert="horz" wrap="square" anchor="ctr" anchorCtr="1"/>
          <a:lstStyle/>
          <a:p>
            <a:pPr>
              <a:defRPr sz="30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265747280"/>
        <c:crosses val="autoZero"/>
        <c:crossBetween val="between"/>
        <c:dispUnits>
          <c:builtInUnit val="millions"/>
        </c:dispUnits>
      </c:valAx>
      <c:spPr>
        <a:solidFill>
          <a:schemeClr val="bg1"/>
        </a:solidFill>
        <a:ln>
          <a:noFill/>
        </a:ln>
        <a:effectLst/>
      </c:spPr>
    </c:plotArea>
    <c:legend>
      <c:legendPos val="t"/>
      <c:layout>
        <c:manualLayout>
          <c:xMode val="edge"/>
          <c:yMode val="edge"/>
          <c:x val="0.10753968253968255"/>
          <c:y val="2.4305555555555556E-2"/>
          <c:w val="0.85337301587301584"/>
          <c:h val="5.9907999781277338E-2"/>
        </c:manualLayout>
      </c:layout>
      <c:overlay val="0"/>
      <c:spPr>
        <a:noFill/>
        <a:ln>
          <a:noFill/>
        </a:ln>
        <a:effectLst/>
      </c:spPr>
      <c:txPr>
        <a:bodyPr rot="0" spcFirstLastPara="1" vertOverflow="ellipsis" vert="horz" wrap="square" anchor="ctr" anchorCtr="1"/>
        <a:lstStyle/>
        <a:p>
          <a:pPr>
            <a:defRPr sz="26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sz="1400">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12801600" cy="7315200"/>
    <xdr:graphicFrame macro="">
      <xdr:nvGraphicFramePr>
        <xdr:cNvPr id="2" name="Chart 1">
          <a:extLst>
            <a:ext uri="{FF2B5EF4-FFF2-40B4-BE49-F238E27FC236}">
              <a16:creationId xmlns:a16="http://schemas.microsoft.com/office/drawing/2014/main" id="{E55EEC42-7916-499C-8BCF-27BA94D5203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5"/>
  <sheetViews>
    <sheetView workbookViewId="0">
      <selection activeCell="B6" sqref="B6:I22"/>
    </sheetView>
  </sheetViews>
  <sheetFormatPr defaultRowHeight="12.75" x14ac:dyDescent="0.2"/>
  <sheetData>
    <row r="1" spans="1:9" ht="15.75" x14ac:dyDescent="0.25">
      <c r="A1" s="37" t="s">
        <v>18</v>
      </c>
      <c r="B1" s="38" t="s">
        <v>48</v>
      </c>
      <c r="C1" s="38"/>
      <c r="D1" s="38"/>
      <c r="E1" s="38"/>
      <c r="F1" s="38"/>
      <c r="G1" s="38"/>
      <c r="H1" s="38"/>
      <c r="I1" s="39"/>
    </row>
    <row r="2" spans="1:9" ht="15.75" x14ac:dyDescent="0.25">
      <c r="A2" s="40"/>
      <c r="B2" s="41"/>
      <c r="C2" s="41"/>
      <c r="D2" s="41"/>
      <c r="E2" s="41"/>
      <c r="F2" s="41"/>
      <c r="G2" s="41"/>
      <c r="H2" s="41"/>
      <c r="I2" s="42"/>
    </row>
    <row r="3" spans="1:9" ht="15.75" x14ac:dyDescent="0.25">
      <c r="A3" s="43" t="s">
        <v>19</v>
      </c>
      <c r="B3" s="44" t="s">
        <v>24</v>
      </c>
      <c r="C3" s="44"/>
      <c r="D3" s="44"/>
      <c r="E3" s="44"/>
      <c r="F3" s="44"/>
      <c r="G3" s="44"/>
      <c r="H3" s="44"/>
      <c r="I3" s="45"/>
    </row>
    <row r="4" spans="1:9" ht="15.75" x14ac:dyDescent="0.25">
      <c r="A4" s="46"/>
      <c r="B4" s="41"/>
      <c r="C4" s="41"/>
      <c r="D4" s="41"/>
      <c r="E4" s="41"/>
      <c r="F4" s="41"/>
      <c r="G4" s="41"/>
      <c r="H4" s="41"/>
      <c r="I4" s="42"/>
    </row>
    <row r="5" spans="1:9" ht="15.75" x14ac:dyDescent="0.2">
      <c r="A5" s="47" t="s">
        <v>20</v>
      </c>
      <c r="B5" s="48" t="s">
        <v>56</v>
      </c>
      <c r="C5" s="49"/>
      <c r="D5" s="49"/>
      <c r="E5" s="49"/>
      <c r="F5" s="49"/>
      <c r="G5" s="49"/>
      <c r="H5" s="49"/>
      <c r="I5" s="50"/>
    </row>
    <row r="6" spans="1:9" ht="15" customHeight="1" x14ac:dyDescent="0.2">
      <c r="A6" s="51" t="s">
        <v>51</v>
      </c>
      <c r="B6" s="16" t="s">
        <v>50</v>
      </c>
      <c r="C6" s="17"/>
      <c r="D6" s="17"/>
      <c r="E6" s="17"/>
      <c r="F6" s="17"/>
      <c r="G6" s="17"/>
      <c r="H6" s="17"/>
      <c r="I6" s="18"/>
    </row>
    <row r="7" spans="1:9" ht="15" customHeight="1" x14ac:dyDescent="0.2">
      <c r="A7" s="52"/>
      <c r="B7" s="19"/>
      <c r="C7" s="20"/>
      <c r="D7" s="20"/>
      <c r="E7" s="20"/>
      <c r="F7" s="20"/>
      <c r="G7" s="20"/>
      <c r="H7" s="20"/>
      <c r="I7" s="21"/>
    </row>
    <row r="8" spans="1:9" ht="15" customHeight="1" x14ac:dyDescent="0.2">
      <c r="A8" s="52"/>
      <c r="B8" s="19"/>
      <c r="C8" s="20"/>
      <c r="D8" s="20"/>
      <c r="E8" s="20"/>
      <c r="F8" s="20"/>
      <c r="G8" s="20"/>
      <c r="H8" s="20"/>
      <c r="I8" s="21"/>
    </row>
    <row r="9" spans="1:9" ht="15" customHeight="1" x14ac:dyDescent="0.2">
      <c r="A9" s="52"/>
      <c r="B9" s="19"/>
      <c r="C9" s="20"/>
      <c r="D9" s="20"/>
      <c r="E9" s="20"/>
      <c r="F9" s="20"/>
      <c r="G9" s="20"/>
      <c r="H9" s="20"/>
      <c r="I9" s="21"/>
    </row>
    <row r="10" spans="1:9" ht="15" customHeight="1" x14ac:dyDescent="0.2">
      <c r="A10" s="52"/>
      <c r="B10" s="19"/>
      <c r="C10" s="20"/>
      <c r="D10" s="20"/>
      <c r="E10" s="20"/>
      <c r="F10" s="20"/>
      <c r="G10" s="20"/>
      <c r="H10" s="20"/>
      <c r="I10" s="21"/>
    </row>
    <row r="11" spans="1:9" ht="15" customHeight="1" x14ac:dyDescent="0.2">
      <c r="A11" s="52"/>
      <c r="B11" s="19"/>
      <c r="C11" s="20"/>
      <c r="D11" s="20"/>
      <c r="E11" s="20"/>
      <c r="F11" s="20"/>
      <c r="G11" s="20"/>
      <c r="H11" s="20"/>
      <c r="I11" s="21"/>
    </row>
    <row r="12" spans="1:9" ht="15" customHeight="1" x14ac:dyDescent="0.2">
      <c r="A12" s="52"/>
      <c r="B12" s="19"/>
      <c r="C12" s="20"/>
      <c r="D12" s="20"/>
      <c r="E12" s="20"/>
      <c r="F12" s="20"/>
      <c r="G12" s="20"/>
      <c r="H12" s="20"/>
      <c r="I12" s="21"/>
    </row>
    <row r="13" spans="1:9" ht="15" customHeight="1" x14ac:dyDescent="0.2">
      <c r="A13" s="52"/>
      <c r="B13" s="19"/>
      <c r="C13" s="20"/>
      <c r="D13" s="20"/>
      <c r="E13" s="20"/>
      <c r="F13" s="20"/>
      <c r="G13" s="20"/>
      <c r="H13" s="20"/>
      <c r="I13" s="21"/>
    </row>
    <row r="14" spans="1:9" ht="15" customHeight="1" x14ac:dyDescent="0.2">
      <c r="A14" s="52"/>
      <c r="B14" s="19"/>
      <c r="C14" s="20"/>
      <c r="D14" s="20"/>
      <c r="E14" s="20"/>
      <c r="F14" s="20"/>
      <c r="G14" s="20"/>
      <c r="H14" s="20"/>
      <c r="I14" s="21"/>
    </row>
    <row r="15" spans="1:9" ht="15" customHeight="1" x14ac:dyDescent="0.2">
      <c r="A15" s="52"/>
      <c r="B15" s="19"/>
      <c r="C15" s="20"/>
      <c r="D15" s="20"/>
      <c r="E15" s="20"/>
      <c r="F15" s="20"/>
      <c r="G15" s="20"/>
      <c r="H15" s="20"/>
      <c r="I15" s="21"/>
    </row>
    <row r="16" spans="1:9" ht="15" customHeight="1" x14ac:dyDescent="0.2">
      <c r="A16" s="52"/>
      <c r="B16" s="19"/>
      <c r="C16" s="20"/>
      <c r="D16" s="20"/>
      <c r="E16" s="20"/>
      <c r="F16" s="20"/>
      <c r="G16" s="20"/>
      <c r="H16" s="20"/>
      <c r="I16" s="21"/>
    </row>
    <row r="17" spans="1:9" ht="15" customHeight="1" x14ac:dyDescent="0.2">
      <c r="A17" s="52"/>
      <c r="B17" s="19"/>
      <c r="C17" s="20"/>
      <c r="D17" s="20"/>
      <c r="E17" s="20"/>
      <c r="F17" s="20"/>
      <c r="G17" s="20"/>
      <c r="H17" s="20"/>
      <c r="I17" s="21"/>
    </row>
    <row r="18" spans="1:9" ht="15" customHeight="1" x14ac:dyDescent="0.2">
      <c r="A18" s="52"/>
      <c r="B18" s="19"/>
      <c r="C18" s="20"/>
      <c r="D18" s="20"/>
      <c r="E18" s="20"/>
      <c r="F18" s="20"/>
      <c r="G18" s="20"/>
      <c r="H18" s="20"/>
      <c r="I18" s="21"/>
    </row>
    <row r="19" spans="1:9" ht="15" customHeight="1" x14ac:dyDescent="0.2">
      <c r="A19" s="52"/>
      <c r="B19" s="19"/>
      <c r="C19" s="20"/>
      <c r="D19" s="20"/>
      <c r="E19" s="20"/>
      <c r="F19" s="20"/>
      <c r="G19" s="20"/>
      <c r="H19" s="20"/>
      <c r="I19" s="21"/>
    </row>
    <row r="20" spans="1:9" ht="15" customHeight="1" x14ac:dyDescent="0.2">
      <c r="A20" s="52"/>
      <c r="B20" s="19"/>
      <c r="C20" s="20"/>
      <c r="D20" s="20"/>
      <c r="E20" s="20"/>
      <c r="F20" s="20"/>
      <c r="G20" s="20"/>
      <c r="H20" s="20"/>
      <c r="I20" s="21"/>
    </row>
    <row r="21" spans="1:9" ht="15" customHeight="1" x14ac:dyDescent="0.2">
      <c r="A21" s="52"/>
      <c r="B21" s="19"/>
      <c r="C21" s="20"/>
      <c r="D21" s="20"/>
      <c r="E21" s="20"/>
      <c r="F21" s="20"/>
      <c r="G21" s="20"/>
      <c r="H21" s="20"/>
      <c r="I21" s="21"/>
    </row>
    <row r="22" spans="1:9" ht="15" customHeight="1" x14ac:dyDescent="0.2">
      <c r="A22" s="53"/>
      <c r="B22" s="22"/>
      <c r="C22" s="23"/>
      <c r="D22" s="23"/>
      <c r="E22" s="23"/>
      <c r="F22" s="23"/>
      <c r="G22" s="23"/>
      <c r="H22" s="23"/>
      <c r="I22" s="24"/>
    </row>
    <row r="23" spans="1:9" ht="15.75" x14ac:dyDescent="0.25">
      <c r="A23" s="40" t="s">
        <v>21</v>
      </c>
      <c r="B23" s="54">
        <v>41427</v>
      </c>
      <c r="C23" s="55"/>
      <c r="D23" s="55"/>
      <c r="E23" s="55"/>
      <c r="F23" s="55"/>
      <c r="G23" s="55"/>
      <c r="H23" s="55"/>
      <c r="I23" s="56"/>
    </row>
    <row r="24" spans="1:9" ht="15" customHeight="1" x14ac:dyDescent="0.25">
      <c r="A24" s="40" t="s">
        <v>22</v>
      </c>
      <c r="B24" s="54" t="s">
        <v>49</v>
      </c>
      <c r="C24" s="55"/>
      <c r="D24" s="55"/>
      <c r="E24" s="55"/>
      <c r="F24" s="55"/>
      <c r="G24" s="55"/>
      <c r="H24" s="55"/>
      <c r="I24" s="56"/>
    </row>
    <row r="25" spans="1:9" ht="15.75" customHeight="1" thickBot="1" x14ac:dyDescent="0.3">
      <c r="A25" s="57" t="s">
        <v>23</v>
      </c>
      <c r="B25" s="58" t="s">
        <v>49</v>
      </c>
      <c r="C25" s="59"/>
      <c r="D25" s="59"/>
      <c r="E25" s="59"/>
      <c r="F25" s="59"/>
      <c r="G25" s="59"/>
      <c r="H25" s="59"/>
      <c r="I25" s="60"/>
    </row>
  </sheetData>
  <mergeCells count="8">
    <mergeCell ref="A6:A22"/>
    <mergeCell ref="B6:I22"/>
    <mergeCell ref="B25:I25"/>
    <mergeCell ref="B1:I2"/>
    <mergeCell ref="B3:I4"/>
    <mergeCell ref="B5:I5"/>
    <mergeCell ref="B23:I23"/>
    <mergeCell ref="B24:I2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1"/>
  <sheetViews>
    <sheetView workbookViewId="0">
      <selection activeCell="F21" sqref="F21"/>
    </sheetView>
  </sheetViews>
  <sheetFormatPr defaultColWidth="8.85546875" defaultRowHeight="12.75" x14ac:dyDescent="0.2"/>
  <cols>
    <col min="1" max="1" width="25.7109375" style="1" customWidth="1"/>
    <col min="2" max="5" width="15.7109375" style="1" customWidth="1"/>
    <col min="6" max="12" width="11.85546875" style="1" customWidth="1"/>
    <col min="13" max="13" width="12.7109375" style="1" customWidth="1"/>
    <col min="14" max="16384" width="8.85546875" style="1"/>
  </cols>
  <sheetData>
    <row r="1" spans="1:13" ht="12.75" customHeight="1" x14ac:dyDescent="0.2">
      <c r="A1" s="61" t="s">
        <v>52</v>
      </c>
      <c r="B1" s="62"/>
      <c r="C1" s="62"/>
      <c r="D1" s="62"/>
      <c r="E1" s="62"/>
      <c r="F1" s="62"/>
      <c r="G1" s="62"/>
      <c r="H1" s="62"/>
      <c r="I1" s="62"/>
      <c r="J1" s="62"/>
      <c r="K1" s="62"/>
      <c r="L1" s="62"/>
      <c r="M1" s="63"/>
    </row>
    <row r="2" spans="1:13" x14ac:dyDescent="0.2">
      <c r="A2" s="64" t="s">
        <v>30</v>
      </c>
      <c r="B2" s="25" t="s">
        <v>0</v>
      </c>
      <c r="C2" s="27" t="s">
        <v>3</v>
      </c>
      <c r="D2" s="27" t="s">
        <v>4</v>
      </c>
      <c r="E2" s="27" t="s">
        <v>5</v>
      </c>
      <c r="F2" s="65" t="s">
        <v>1</v>
      </c>
      <c r="G2" s="66" t="s">
        <v>6</v>
      </c>
      <c r="H2" s="67" t="s">
        <v>2</v>
      </c>
      <c r="I2" s="68" t="s">
        <v>7</v>
      </c>
      <c r="J2" s="68" t="s">
        <v>8</v>
      </c>
      <c r="K2" s="68" t="s">
        <v>9</v>
      </c>
      <c r="L2" s="29" t="s">
        <v>10</v>
      </c>
      <c r="M2" s="69" t="s">
        <v>11</v>
      </c>
    </row>
    <row r="3" spans="1:13" x14ac:dyDescent="0.2">
      <c r="A3" s="70"/>
      <c r="B3" s="26"/>
      <c r="C3" s="28"/>
      <c r="D3" s="28"/>
      <c r="E3" s="28"/>
      <c r="F3" s="71"/>
      <c r="G3" s="72"/>
      <c r="H3" s="73"/>
      <c r="I3" s="74"/>
      <c r="J3" s="74"/>
      <c r="K3" s="74"/>
      <c r="L3" s="30"/>
      <c r="M3" s="75"/>
    </row>
    <row r="4" spans="1:13" x14ac:dyDescent="0.2">
      <c r="A4" s="76">
        <v>1996</v>
      </c>
      <c r="B4" s="77"/>
      <c r="C4" s="77"/>
      <c r="D4" s="77"/>
      <c r="E4" s="78">
        <v>10853344</v>
      </c>
      <c r="F4" s="78">
        <v>19231094</v>
      </c>
      <c r="G4" s="78">
        <v>10853344</v>
      </c>
      <c r="H4" s="79">
        <v>11311727</v>
      </c>
      <c r="I4" s="78">
        <v>7628975</v>
      </c>
      <c r="J4" s="78">
        <v>2683000</v>
      </c>
      <c r="K4" s="78">
        <v>14950423</v>
      </c>
      <c r="L4" s="80">
        <f t="shared" ref="L4:L18" si="0">SUM(F4,G4,H4,-I4,-J4,-K4)</f>
        <v>16133767</v>
      </c>
      <c r="M4" s="81">
        <f>PRODUCT(L4,1/F4)</f>
        <v>0.83894171595230094</v>
      </c>
    </row>
    <row r="5" spans="1:13" x14ac:dyDescent="0.2">
      <c r="A5" s="82">
        <v>1997</v>
      </c>
      <c r="B5" s="83"/>
      <c r="C5" s="83"/>
      <c r="D5" s="83"/>
      <c r="E5" s="84">
        <v>8872601</v>
      </c>
      <c r="F5" s="84">
        <v>21790968</v>
      </c>
      <c r="G5" s="84">
        <v>8872601</v>
      </c>
      <c r="H5" s="85">
        <v>9404151</v>
      </c>
      <c r="I5" s="84">
        <v>8644477</v>
      </c>
      <c r="J5" s="84">
        <v>1099020</v>
      </c>
      <c r="K5" s="84">
        <v>15257748</v>
      </c>
      <c r="L5" s="80">
        <f t="shared" si="0"/>
        <v>15066475</v>
      </c>
      <c r="M5" s="81">
        <f t="shared" ref="M5:M18" si="1">PRODUCT(L5,1/F5)</f>
        <v>0.69140916548544329</v>
      </c>
    </row>
    <row r="6" spans="1:13" x14ac:dyDescent="0.2">
      <c r="A6" s="82">
        <v>1998</v>
      </c>
      <c r="B6" s="83"/>
      <c r="C6" s="83"/>
      <c r="D6" s="83"/>
      <c r="E6" s="84">
        <v>7497472</v>
      </c>
      <c r="F6" s="84">
        <v>20872858</v>
      </c>
      <c r="G6" s="84">
        <v>7497472</v>
      </c>
      <c r="H6" s="85">
        <v>7342604</v>
      </c>
      <c r="I6" s="84">
        <v>8280263</v>
      </c>
      <c r="J6" s="84">
        <v>899000</v>
      </c>
      <c r="K6" s="84">
        <v>15095047</v>
      </c>
      <c r="L6" s="80">
        <f t="shared" si="0"/>
        <v>11438624</v>
      </c>
      <c r="M6" s="81">
        <f t="shared" si="1"/>
        <v>0.54801426809879128</v>
      </c>
    </row>
    <row r="7" spans="1:13" x14ac:dyDescent="0.2">
      <c r="A7" s="82">
        <v>1999</v>
      </c>
      <c r="B7" s="84">
        <v>53427571</v>
      </c>
      <c r="C7" s="84">
        <v>15714589</v>
      </c>
      <c r="D7" s="85">
        <f t="shared" ref="D7:D18" si="2">SUM(B7,-C7)</f>
        <v>37712982</v>
      </c>
      <c r="E7" s="84">
        <v>7917604</v>
      </c>
      <c r="F7" s="86">
        <f t="shared" ref="F7:F18" si="3">SUM(D7,-E7)</f>
        <v>29795378</v>
      </c>
      <c r="G7" s="84">
        <v>6923454</v>
      </c>
      <c r="H7" s="85">
        <v>3345706</v>
      </c>
      <c r="I7" s="84">
        <v>11819826</v>
      </c>
      <c r="J7" s="84">
        <v>3298807</v>
      </c>
      <c r="K7" s="84">
        <v>14462320</v>
      </c>
      <c r="L7" s="80">
        <f t="shared" si="0"/>
        <v>10483585</v>
      </c>
      <c r="M7" s="81">
        <f t="shared" si="1"/>
        <v>0.35185272695650988</v>
      </c>
    </row>
    <row r="8" spans="1:13" x14ac:dyDescent="0.2">
      <c r="A8" s="82">
        <v>2000</v>
      </c>
      <c r="B8" s="84">
        <v>56299657</v>
      </c>
      <c r="C8" s="84">
        <v>19787088</v>
      </c>
      <c r="D8" s="85">
        <f t="shared" si="2"/>
        <v>36512569</v>
      </c>
      <c r="E8" s="84">
        <v>5216505</v>
      </c>
      <c r="F8" s="86">
        <f t="shared" si="3"/>
        <v>31296064</v>
      </c>
      <c r="G8" s="84">
        <v>7291197</v>
      </c>
      <c r="H8" s="85">
        <v>992334</v>
      </c>
      <c r="I8" s="84">
        <v>12415149</v>
      </c>
      <c r="J8" s="84">
        <v>9594388</v>
      </c>
      <c r="K8" s="84">
        <v>16703980</v>
      </c>
      <c r="L8" s="80">
        <f t="shared" si="0"/>
        <v>866078</v>
      </c>
      <c r="M8" s="81">
        <f t="shared" si="1"/>
        <v>2.7673703632507912E-2</v>
      </c>
    </row>
    <row r="9" spans="1:13" x14ac:dyDescent="0.2">
      <c r="A9" s="82">
        <v>2001</v>
      </c>
      <c r="B9" s="84">
        <v>57262724</v>
      </c>
      <c r="C9" s="84">
        <v>18295808</v>
      </c>
      <c r="D9" s="85">
        <f t="shared" si="2"/>
        <v>38966916</v>
      </c>
      <c r="E9" s="84">
        <v>7402188</v>
      </c>
      <c r="F9" s="86">
        <f t="shared" si="3"/>
        <v>31564728</v>
      </c>
      <c r="G9" s="84">
        <v>8601635</v>
      </c>
      <c r="H9" s="87"/>
      <c r="I9" s="84">
        <v>12521728</v>
      </c>
      <c r="J9" s="84">
        <v>3911345</v>
      </c>
      <c r="K9" s="84">
        <v>12491829</v>
      </c>
      <c r="L9" s="80">
        <f t="shared" si="0"/>
        <v>11241461</v>
      </c>
      <c r="M9" s="81">
        <f t="shared" si="1"/>
        <v>0.35613996103498818</v>
      </c>
    </row>
    <row r="10" spans="1:13" x14ac:dyDescent="0.2">
      <c r="A10" s="82">
        <v>2002</v>
      </c>
      <c r="B10" s="85">
        <v>56634172</v>
      </c>
      <c r="C10" s="85">
        <v>19340139</v>
      </c>
      <c r="D10" s="85">
        <f t="shared" si="2"/>
        <v>37294033</v>
      </c>
      <c r="E10" s="85">
        <v>7710718</v>
      </c>
      <c r="F10" s="86">
        <f t="shared" si="3"/>
        <v>29583315</v>
      </c>
      <c r="G10" s="85">
        <v>8601937</v>
      </c>
      <c r="H10" s="87"/>
      <c r="I10" s="85">
        <v>11735701</v>
      </c>
      <c r="J10" s="85">
        <v>3077000</v>
      </c>
      <c r="K10" s="85">
        <v>8442379</v>
      </c>
      <c r="L10" s="80">
        <f t="shared" si="0"/>
        <v>14930172</v>
      </c>
      <c r="M10" s="81">
        <f t="shared" si="1"/>
        <v>0.50468218318332481</v>
      </c>
    </row>
    <row r="11" spans="1:13" x14ac:dyDescent="0.2">
      <c r="A11" s="82">
        <v>2003</v>
      </c>
      <c r="B11" s="85">
        <v>54853291</v>
      </c>
      <c r="C11" s="85">
        <v>20049696</v>
      </c>
      <c r="D11" s="85">
        <f t="shared" si="2"/>
        <v>34803595</v>
      </c>
      <c r="E11" s="85">
        <v>5799780</v>
      </c>
      <c r="F11" s="86">
        <f t="shared" si="3"/>
        <v>29003815</v>
      </c>
      <c r="G11" s="85">
        <v>6542994</v>
      </c>
      <c r="H11" s="87"/>
      <c r="I11" s="85">
        <v>11505813</v>
      </c>
      <c r="J11" s="85">
        <v>1267000</v>
      </c>
      <c r="K11" s="85">
        <v>7448095</v>
      </c>
      <c r="L11" s="80">
        <f t="shared" si="0"/>
        <v>15325901</v>
      </c>
      <c r="M11" s="81">
        <f t="shared" si="1"/>
        <v>0.52840983160318744</v>
      </c>
    </row>
    <row r="12" spans="1:13" x14ac:dyDescent="0.2">
      <c r="A12" s="82">
        <v>2004</v>
      </c>
      <c r="B12" s="85">
        <v>41199311</v>
      </c>
      <c r="C12" s="85">
        <v>19717072</v>
      </c>
      <c r="D12" s="85">
        <f t="shared" si="2"/>
        <v>21482239</v>
      </c>
      <c r="E12" s="85">
        <v>5329207</v>
      </c>
      <c r="F12" s="86">
        <f t="shared" si="3"/>
        <v>16153032</v>
      </c>
      <c r="G12" s="85">
        <v>5895223</v>
      </c>
      <c r="H12" s="87"/>
      <c r="I12" s="85">
        <v>6407908</v>
      </c>
      <c r="J12" s="85">
        <v>1188368</v>
      </c>
      <c r="K12" s="85">
        <v>7845809</v>
      </c>
      <c r="L12" s="80">
        <f t="shared" si="0"/>
        <v>6606170</v>
      </c>
      <c r="M12" s="81">
        <f t="shared" si="1"/>
        <v>0.4089739932416403</v>
      </c>
    </row>
    <row r="13" spans="1:13" x14ac:dyDescent="0.2">
      <c r="A13" s="82">
        <v>2005</v>
      </c>
      <c r="B13" s="85">
        <v>41155432</v>
      </c>
      <c r="C13" s="85">
        <v>18731004</v>
      </c>
      <c r="D13" s="85">
        <f t="shared" si="2"/>
        <v>22424428</v>
      </c>
      <c r="E13" s="85">
        <v>4306724</v>
      </c>
      <c r="F13" s="86">
        <f t="shared" si="3"/>
        <v>18117704</v>
      </c>
      <c r="G13" s="85">
        <v>5642023</v>
      </c>
      <c r="H13" s="87"/>
      <c r="I13" s="85">
        <v>7187293</v>
      </c>
      <c r="J13" s="85">
        <v>1352521</v>
      </c>
      <c r="K13" s="85">
        <v>11190220</v>
      </c>
      <c r="L13" s="80">
        <f t="shared" si="0"/>
        <v>4029693</v>
      </c>
      <c r="M13" s="81">
        <f t="shared" si="1"/>
        <v>0.22241742110368951</v>
      </c>
    </row>
    <row r="14" spans="1:13" x14ac:dyDescent="0.2">
      <c r="A14" s="82">
        <v>2006</v>
      </c>
      <c r="B14" s="85">
        <v>56523225</v>
      </c>
      <c r="C14" s="85">
        <v>20736414</v>
      </c>
      <c r="D14" s="85">
        <f t="shared" si="2"/>
        <v>35786811</v>
      </c>
      <c r="E14" s="85">
        <v>4553677</v>
      </c>
      <c r="F14" s="86">
        <f t="shared" si="3"/>
        <v>31233134</v>
      </c>
      <c r="G14" s="85">
        <v>6077558</v>
      </c>
      <c r="H14" s="87"/>
      <c r="I14" s="85">
        <v>12390184</v>
      </c>
      <c r="J14" s="85">
        <v>4683713</v>
      </c>
      <c r="K14" s="85">
        <v>14408086</v>
      </c>
      <c r="L14" s="80">
        <f t="shared" si="0"/>
        <v>5828709</v>
      </c>
      <c r="M14" s="81">
        <f t="shared" si="1"/>
        <v>0.18661940873432681</v>
      </c>
    </row>
    <row r="15" spans="1:13" x14ac:dyDescent="0.2">
      <c r="A15" s="82">
        <v>2007</v>
      </c>
      <c r="B15" s="85">
        <v>50792873</v>
      </c>
      <c r="C15" s="85">
        <v>21246356</v>
      </c>
      <c r="D15" s="85">
        <f t="shared" si="2"/>
        <v>29546517</v>
      </c>
      <c r="E15" s="85">
        <v>3602592</v>
      </c>
      <c r="F15" s="86">
        <f t="shared" si="3"/>
        <v>25943925</v>
      </c>
      <c r="G15" s="85">
        <v>6056994</v>
      </c>
      <c r="H15" s="87"/>
      <c r="I15" s="85">
        <v>10291955</v>
      </c>
      <c r="J15" s="85">
        <v>2883000</v>
      </c>
      <c r="K15" s="85">
        <v>14552710</v>
      </c>
      <c r="L15" s="80">
        <f t="shared" si="0"/>
        <v>4273254</v>
      </c>
      <c r="M15" s="81">
        <f t="shared" si="1"/>
        <v>0.1647111607052518</v>
      </c>
    </row>
    <row r="16" spans="1:13" x14ac:dyDescent="0.2">
      <c r="A16" s="82">
        <v>2008</v>
      </c>
      <c r="B16" s="85">
        <v>62066906</v>
      </c>
      <c r="C16" s="85">
        <v>23320825</v>
      </c>
      <c r="D16" s="85">
        <f t="shared" si="2"/>
        <v>38746081</v>
      </c>
      <c r="E16" s="85">
        <v>6299907</v>
      </c>
      <c r="F16" s="86">
        <f t="shared" si="3"/>
        <v>32446174</v>
      </c>
      <c r="G16" s="85">
        <v>6387604</v>
      </c>
      <c r="H16" s="87"/>
      <c r="I16" s="85">
        <v>12871397</v>
      </c>
      <c r="J16" s="85">
        <v>4364000</v>
      </c>
      <c r="K16" s="85">
        <v>9183573</v>
      </c>
      <c r="L16" s="80">
        <f t="shared" si="0"/>
        <v>12414808</v>
      </c>
      <c r="M16" s="81">
        <f t="shared" si="1"/>
        <v>0.38262779457448515</v>
      </c>
    </row>
    <row r="17" spans="1:13" x14ac:dyDescent="0.2">
      <c r="A17" s="82">
        <v>2009</v>
      </c>
      <c r="B17" s="85">
        <v>61759486</v>
      </c>
      <c r="C17" s="85">
        <v>25165206</v>
      </c>
      <c r="D17" s="85">
        <f t="shared" si="2"/>
        <v>36594280</v>
      </c>
      <c r="E17" s="85">
        <v>6150712</v>
      </c>
      <c r="F17" s="86">
        <f t="shared" si="3"/>
        <v>30443568</v>
      </c>
      <c r="G17" s="85">
        <v>6903042</v>
      </c>
      <c r="H17" s="87"/>
      <c r="I17" s="85">
        <v>12076963</v>
      </c>
      <c r="J17" s="85">
        <v>8880000</v>
      </c>
      <c r="K17" s="85">
        <v>5875318</v>
      </c>
      <c r="L17" s="80">
        <f t="shared" si="0"/>
        <v>10514329</v>
      </c>
      <c r="M17" s="81">
        <f t="shared" si="1"/>
        <v>0.34537111418740407</v>
      </c>
    </row>
    <row r="18" spans="1:13" ht="13.5" thickBot="1" x14ac:dyDescent="0.25">
      <c r="A18" s="88">
        <v>2010</v>
      </c>
      <c r="B18" s="89">
        <v>68484201</v>
      </c>
      <c r="C18" s="89">
        <v>26718621</v>
      </c>
      <c r="D18" s="89">
        <f t="shared" si="2"/>
        <v>41765580</v>
      </c>
      <c r="E18" s="89">
        <v>8430067</v>
      </c>
      <c r="F18" s="90">
        <f t="shared" si="3"/>
        <v>33335513</v>
      </c>
      <c r="G18" s="89">
        <v>8327294</v>
      </c>
      <c r="H18" s="91"/>
      <c r="I18" s="89">
        <v>13224198</v>
      </c>
      <c r="J18" s="89">
        <v>2833000</v>
      </c>
      <c r="K18" s="89">
        <v>6327265</v>
      </c>
      <c r="L18" s="92">
        <f t="shared" si="0"/>
        <v>19278344</v>
      </c>
      <c r="M18" s="93">
        <f t="shared" si="1"/>
        <v>0.57831250414535396</v>
      </c>
    </row>
    <row r="20" spans="1:13" x14ac:dyDescent="0.2">
      <c r="H20" s="3"/>
      <c r="J20" s="4"/>
    </row>
    <row r="21" spans="1:13" x14ac:dyDescent="0.2">
      <c r="H21" s="3"/>
    </row>
    <row r="22" spans="1:13" x14ac:dyDescent="0.2">
      <c r="H22" s="3"/>
    </row>
    <row r="23" spans="1:13" x14ac:dyDescent="0.2">
      <c r="H23" s="5"/>
    </row>
    <row r="24" spans="1:13" x14ac:dyDescent="0.2">
      <c r="H24" s="6"/>
    </row>
    <row r="26" spans="1:13" x14ac:dyDescent="0.2">
      <c r="G26" s="5"/>
    </row>
    <row r="29" spans="1:13" x14ac:dyDescent="0.2">
      <c r="A29" s="2"/>
    </row>
    <row r="30" spans="1:13" x14ac:dyDescent="0.2">
      <c r="A30" s="2"/>
    </row>
    <row r="31" spans="1:13" x14ac:dyDescent="0.2">
      <c r="A31" s="2"/>
    </row>
  </sheetData>
  <mergeCells count="14">
    <mergeCell ref="K2:K3"/>
    <mergeCell ref="L2:L3"/>
    <mergeCell ref="M2:M3"/>
    <mergeCell ref="A1:M1"/>
    <mergeCell ref="A2:A3"/>
    <mergeCell ref="B2:B3"/>
    <mergeCell ref="C2:C3"/>
    <mergeCell ref="D2:D3"/>
    <mergeCell ref="E2:E3"/>
    <mergeCell ref="F2:F3"/>
    <mergeCell ref="G2:G3"/>
    <mergeCell ref="H2:H3"/>
    <mergeCell ref="I2:I3"/>
    <mergeCell ref="J2:J3"/>
  </mergeCells>
  <phoneticPr fontId="1" type="noConversion"/>
  <pageMargins left="0.75" right="0.75" top="1" bottom="1" header="0.5" footer="0.5"/>
  <pageSetup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20"/>
  <sheetViews>
    <sheetView workbookViewId="0">
      <selection activeCell="I28" sqref="I28"/>
    </sheetView>
  </sheetViews>
  <sheetFormatPr defaultRowHeight="12.75" x14ac:dyDescent="0.2"/>
  <cols>
    <col min="1" max="1" width="6.7109375" customWidth="1"/>
    <col min="2" max="2" width="14.7109375" customWidth="1"/>
    <col min="3" max="3" width="6.7109375" customWidth="1"/>
    <col min="4" max="4" width="15.7109375" customWidth="1"/>
    <col min="5" max="5" width="18.7109375" customWidth="1"/>
    <col min="6" max="6" width="6.7109375" customWidth="1"/>
    <col min="7" max="7" width="14.7109375" customWidth="1"/>
    <col min="8" max="8" width="6.7109375" customWidth="1"/>
    <col min="9" max="9" width="13.7109375" customWidth="1"/>
    <col min="10" max="10" width="8.7109375" customWidth="1"/>
    <col min="11" max="11" width="14.7109375" customWidth="1"/>
  </cols>
  <sheetData>
    <row r="1" spans="1:13" s="1" customFormat="1" x14ac:dyDescent="0.2">
      <c r="A1" s="61" t="s">
        <v>53</v>
      </c>
      <c r="B1" s="62"/>
      <c r="C1" s="62"/>
      <c r="D1" s="62"/>
      <c r="E1" s="62"/>
      <c r="F1" s="62"/>
      <c r="G1" s="62"/>
      <c r="H1" s="62"/>
      <c r="I1" s="62"/>
      <c r="J1" s="62"/>
      <c r="K1" s="63"/>
    </row>
    <row r="2" spans="1:13" s="1" customFormat="1" ht="12.75" customHeight="1" x14ac:dyDescent="0.2">
      <c r="A2" s="94" t="s">
        <v>29</v>
      </c>
      <c r="B2" s="27" t="s">
        <v>1</v>
      </c>
      <c r="C2" s="27" t="s">
        <v>35</v>
      </c>
      <c r="D2" s="27" t="s">
        <v>34</v>
      </c>
      <c r="E2" s="27" t="s">
        <v>42</v>
      </c>
      <c r="F2" s="27" t="s">
        <v>31</v>
      </c>
      <c r="G2" s="27" t="s">
        <v>14</v>
      </c>
      <c r="H2" s="27" t="s">
        <v>43</v>
      </c>
      <c r="I2" s="27" t="s">
        <v>44</v>
      </c>
      <c r="J2" s="27" t="s">
        <v>15</v>
      </c>
      <c r="K2" s="95" t="s">
        <v>45</v>
      </c>
    </row>
    <row r="3" spans="1:13" s="1" customFormat="1" x14ac:dyDescent="0.2">
      <c r="A3" s="96"/>
      <c r="B3" s="97"/>
      <c r="C3" s="97"/>
      <c r="D3" s="97"/>
      <c r="E3" s="97"/>
      <c r="F3" s="97"/>
      <c r="G3" s="97"/>
      <c r="H3" s="97"/>
      <c r="I3" s="97"/>
      <c r="J3" s="97"/>
      <c r="K3" s="98"/>
    </row>
    <row r="4" spans="1:13" s="1" customFormat="1" x14ac:dyDescent="0.2">
      <c r="A4" s="99"/>
      <c r="B4" s="28"/>
      <c r="C4" s="28"/>
      <c r="D4" s="28"/>
      <c r="E4" s="28"/>
      <c r="F4" s="28"/>
      <c r="G4" s="28"/>
      <c r="H4" s="28"/>
      <c r="I4" s="28"/>
      <c r="J4" s="28"/>
      <c r="K4" s="100"/>
    </row>
    <row r="5" spans="1:13" s="1" customFormat="1" x14ac:dyDescent="0.2">
      <c r="A5" s="101">
        <v>1997</v>
      </c>
      <c r="B5" s="102">
        <v>19231094</v>
      </c>
      <c r="C5" s="103">
        <v>6</v>
      </c>
      <c r="D5" s="102">
        <f>PRODUCT(B5,C5)</f>
        <v>115386564</v>
      </c>
      <c r="E5" s="102">
        <f>PRODUCT(D5,0.38)</f>
        <v>43846894.32</v>
      </c>
      <c r="F5" s="104">
        <v>2.1488999999999998</v>
      </c>
      <c r="G5" s="102">
        <f>PRODUCT(E5,F5)</f>
        <v>94222591.204247996</v>
      </c>
      <c r="H5" s="103">
        <v>8.843</v>
      </c>
      <c r="I5" s="105">
        <f>PRODUCT(G5,H5,0.01)</f>
        <v>8332103.7401916506</v>
      </c>
      <c r="J5" s="106">
        <v>161.69999999999999</v>
      </c>
      <c r="K5" s="107">
        <f>PRODUCT(229.302/J5,I5)</f>
        <v>11815510.524634669</v>
      </c>
    </row>
    <row r="6" spans="1:13" s="1" customFormat="1" x14ac:dyDescent="0.2">
      <c r="A6" s="108">
        <v>1998</v>
      </c>
      <c r="B6" s="109">
        <v>21790968</v>
      </c>
      <c r="C6" s="110">
        <v>6</v>
      </c>
      <c r="D6" s="109">
        <f t="shared" ref="D6:D19" si="0">PRODUCT(B6,C6)</f>
        <v>130745808</v>
      </c>
      <c r="E6" s="109">
        <f t="shared" ref="E6:E16" si="1">PRODUCT(D6,0.38)</f>
        <v>49683407.039999999</v>
      </c>
      <c r="F6" s="111">
        <v>2.1798999999999999</v>
      </c>
      <c r="G6" s="109">
        <f t="shared" ref="G6:G19" si="2">PRODUCT(E6,F6)</f>
        <v>108304859.006496</v>
      </c>
      <c r="H6" s="110">
        <v>8.8719999999999999</v>
      </c>
      <c r="I6" s="112">
        <f t="shared" ref="I6:I19" si="3">PRODUCT(G6,H6,0.01)</f>
        <v>9608807.0910563245</v>
      </c>
      <c r="J6" s="113">
        <v>165</v>
      </c>
      <c r="K6" s="114">
        <f t="shared" ref="K6:K19" si="4">PRODUCT(229.302/J6,I6)</f>
        <v>13353446.567232709</v>
      </c>
    </row>
    <row r="7" spans="1:13" s="1" customFormat="1" x14ac:dyDescent="0.2">
      <c r="A7" s="108">
        <v>1999</v>
      </c>
      <c r="B7" s="109">
        <v>20872858</v>
      </c>
      <c r="C7" s="110">
        <v>6</v>
      </c>
      <c r="D7" s="109">
        <f t="shared" si="0"/>
        <v>125237148</v>
      </c>
      <c r="E7" s="109">
        <f t="shared" si="1"/>
        <v>47590116.240000002</v>
      </c>
      <c r="F7" s="111">
        <v>2.2505000000000002</v>
      </c>
      <c r="G7" s="109">
        <f t="shared" si="2"/>
        <v>107101556.59812002</v>
      </c>
      <c r="H7" s="110">
        <v>8.5359999999999996</v>
      </c>
      <c r="I7" s="112">
        <f t="shared" si="3"/>
        <v>9142188.8712155242</v>
      </c>
      <c r="J7" s="113">
        <v>168.4</v>
      </c>
      <c r="K7" s="114">
        <f t="shared" si="4"/>
        <v>12448469.076885166</v>
      </c>
    </row>
    <row r="8" spans="1:13" s="1" customFormat="1" x14ac:dyDescent="0.2">
      <c r="A8" s="108">
        <v>2000</v>
      </c>
      <c r="B8" s="109">
        <v>29795378</v>
      </c>
      <c r="C8" s="110">
        <v>5.0000829415898105</v>
      </c>
      <c r="D8" s="109">
        <f t="shared" si="0"/>
        <v>148979361.27602032</v>
      </c>
      <c r="E8" s="109">
        <f t="shared" si="1"/>
        <v>56612157.284887724</v>
      </c>
      <c r="F8" s="111">
        <v>2.2235</v>
      </c>
      <c r="G8" s="109">
        <f t="shared" si="2"/>
        <v>125877131.72294785</v>
      </c>
      <c r="H8" s="110">
        <v>7.7880000000000003</v>
      </c>
      <c r="I8" s="112">
        <f t="shared" si="3"/>
        <v>9803311.0185831785</v>
      </c>
      <c r="J8" s="113">
        <v>173.8</v>
      </c>
      <c r="K8" s="114">
        <f t="shared" si="4"/>
        <v>12933940.29449459</v>
      </c>
    </row>
    <row r="9" spans="1:13" s="1" customFormat="1" x14ac:dyDescent="0.2">
      <c r="A9" s="108">
        <v>2001</v>
      </c>
      <c r="B9" s="109">
        <v>31296064</v>
      </c>
      <c r="C9" s="110">
        <v>5.2974359536462829</v>
      </c>
      <c r="D9" s="109">
        <f t="shared" si="0"/>
        <v>165788894.64121512</v>
      </c>
      <c r="E9" s="109">
        <f t="shared" si="1"/>
        <v>62999779.963661745</v>
      </c>
      <c r="F9" s="111">
        <v>2.3098000000000001</v>
      </c>
      <c r="G9" s="109">
        <f t="shared" si="2"/>
        <v>145516891.76006591</v>
      </c>
      <c r="H9" s="110">
        <v>7.6920000000000002</v>
      </c>
      <c r="I9" s="112">
        <f t="shared" si="3"/>
        <v>11193159.314184271</v>
      </c>
      <c r="J9" s="113">
        <v>178.3</v>
      </c>
      <c r="K9" s="114">
        <f t="shared" si="4"/>
        <v>14394917.65037062</v>
      </c>
    </row>
    <row r="10" spans="1:13" s="1" customFormat="1" x14ac:dyDescent="0.2">
      <c r="A10" s="108">
        <v>2002</v>
      </c>
      <c r="B10" s="109">
        <v>31564728</v>
      </c>
      <c r="C10" s="110">
        <v>5.0220439667548726</v>
      </c>
      <c r="D10" s="109">
        <f t="shared" si="0"/>
        <v>158519451.81465861</v>
      </c>
      <c r="E10" s="109">
        <f t="shared" si="1"/>
        <v>60237391.68957027</v>
      </c>
      <c r="F10" s="111">
        <v>2.4689000000000001</v>
      </c>
      <c r="G10" s="109">
        <f t="shared" si="2"/>
        <v>148720096.34238005</v>
      </c>
      <c r="H10" s="110">
        <v>7.2770000000000001</v>
      </c>
      <c r="I10" s="112">
        <f t="shared" si="3"/>
        <v>10822361.410834996</v>
      </c>
      <c r="J10" s="113">
        <v>181.2</v>
      </c>
      <c r="K10" s="114">
        <f t="shared" si="4"/>
        <v>13695304.173439769</v>
      </c>
    </row>
    <row r="11" spans="1:13" s="1" customFormat="1" x14ac:dyDescent="0.2">
      <c r="A11" s="108">
        <v>2003</v>
      </c>
      <c r="B11" s="109">
        <v>29583315</v>
      </c>
      <c r="C11" s="110">
        <v>5.1894026927648609</v>
      </c>
      <c r="D11" s="109">
        <f t="shared" si="0"/>
        <v>153519734.52191111</v>
      </c>
      <c r="E11" s="109">
        <f t="shared" si="1"/>
        <v>58337499.118326224</v>
      </c>
      <c r="F11" s="111">
        <v>2.4598</v>
      </c>
      <c r="G11" s="109">
        <f t="shared" si="2"/>
        <v>143498580.33125883</v>
      </c>
      <c r="H11" s="110">
        <v>6.4329999999999998</v>
      </c>
      <c r="I11" s="112">
        <f t="shared" si="3"/>
        <v>9231263.6727098804</v>
      </c>
      <c r="J11" s="113">
        <v>184.5</v>
      </c>
      <c r="K11" s="114">
        <f t="shared" si="4"/>
        <v>11472884.675770845</v>
      </c>
    </row>
    <row r="12" spans="1:13" s="1" customFormat="1" x14ac:dyDescent="0.2">
      <c r="A12" s="108">
        <v>2004</v>
      </c>
      <c r="B12" s="109">
        <v>29003815</v>
      </c>
      <c r="C12" s="110">
        <v>5.4562510539136593</v>
      </c>
      <c r="D12" s="109">
        <f t="shared" si="0"/>
        <v>158252096.1612668</v>
      </c>
      <c r="E12" s="109">
        <f t="shared" si="1"/>
        <v>60135796.541281387</v>
      </c>
      <c r="F12" s="111">
        <v>2.5756999999999999</v>
      </c>
      <c r="G12" s="109">
        <f t="shared" si="2"/>
        <v>154891771.15137845</v>
      </c>
      <c r="H12" s="110">
        <v>6.2729999999999997</v>
      </c>
      <c r="I12" s="112">
        <f t="shared" si="3"/>
        <v>9716360.8043259699</v>
      </c>
      <c r="J12" s="113">
        <v>188.6</v>
      </c>
      <c r="K12" s="114">
        <f t="shared" si="4"/>
        <v>11813260.68480145</v>
      </c>
    </row>
    <row r="13" spans="1:13" s="1" customFormat="1" x14ac:dyDescent="0.2">
      <c r="A13" s="108">
        <v>2005</v>
      </c>
      <c r="B13" s="109">
        <v>16153032</v>
      </c>
      <c r="C13" s="110">
        <v>9.2204027017280623</v>
      </c>
      <c r="D13" s="109">
        <f t="shared" si="0"/>
        <v>148937459.89389986</v>
      </c>
      <c r="E13" s="109">
        <f t="shared" si="1"/>
        <v>56596234.759681948</v>
      </c>
      <c r="F13" s="111">
        <v>2.7320000000000002</v>
      </c>
      <c r="G13" s="109">
        <f t="shared" si="2"/>
        <v>154620913.36345109</v>
      </c>
      <c r="H13" s="110">
        <v>5.9809999999999999</v>
      </c>
      <c r="I13" s="112">
        <f t="shared" si="3"/>
        <v>9247876.8282680102</v>
      </c>
      <c r="J13" s="113">
        <v>194.3</v>
      </c>
      <c r="K13" s="114">
        <f t="shared" si="4"/>
        <v>10913827.34161354</v>
      </c>
      <c r="M13" s="9"/>
    </row>
    <row r="14" spans="1:13" s="1" customFormat="1" x14ac:dyDescent="0.2">
      <c r="A14" s="108">
        <v>2006</v>
      </c>
      <c r="B14" s="109">
        <v>18117704</v>
      </c>
      <c r="C14" s="110">
        <v>9.6586717785362346</v>
      </c>
      <c r="D14" s="109">
        <f t="shared" si="0"/>
        <v>174992956.31667304</v>
      </c>
      <c r="E14" s="109">
        <f t="shared" si="1"/>
        <v>66497323.400335759</v>
      </c>
      <c r="F14" s="111">
        <v>2.7075999999999998</v>
      </c>
      <c r="G14" s="109">
        <f t="shared" si="2"/>
        <v>180048152.83874908</v>
      </c>
      <c r="H14" s="110">
        <v>5.3019999999999996</v>
      </c>
      <c r="I14" s="112">
        <f t="shared" si="3"/>
        <v>9546153.0635104757</v>
      </c>
      <c r="J14" s="113">
        <v>198.3</v>
      </c>
      <c r="K14" s="114">
        <f t="shared" si="4"/>
        <v>11038587.946389707</v>
      </c>
    </row>
    <row r="15" spans="1:13" s="1" customFormat="1" x14ac:dyDescent="0.2">
      <c r="A15" s="108">
        <v>2007</v>
      </c>
      <c r="B15" s="109">
        <v>31233134</v>
      </c>
      <c r="C15" s="110">
        <v>6.7140450598790586</v>
      </c>
      <c r="D15" s="109">
        <f t="shared" si="0"/>
        <v>209700669.03724065</v>
      </c>
      <c r="E15" s="109">
        <f t="shared" si="1"/>
        <v>79686254.234151453</v>
      </c>
      <c r="F15" s="111">
        <v>2.8439000000000001</v>
      </c>
      <c r="G15" s="109">
        <f t="shared" si="2"/>
        <v>226619738.41650331</v>
      </c>
      <c r="H15" s="110">
        <v>4.9939999999999998</v>
      </c>
      <c r="I15" s="112">
        <f t="shared" si="3"/>
        <v>11317389.736520177</v>
      </c>
      <c r="J15" s="113">
        <v>204.81800000000001</v>
      </c>
      <c r="K15" s="114">
        <f t="shared" si="4"/>
        <v>12670273.615422225</v>
      </c>
    </row>
    <row r="16" spans="1:13" s="1" customFormat="1" x14ac:dyDescent="0.2">
      <c r="A16" s="108">
        <v>2008</v>
      </c>
      <c r="B16" s="109">
        <v>25943925</v>
      </c>
      <c r="C16" s="110">
        <v>8.7462207017425779</v>
      </c>
      <c r="D16" s="109">
        <f t="shared" si="0"/>
        <v>226911293.91945681</v>
      </c>
      <c r="E16" s="109">
        <f t="shared" si="1"/>
        <v>86226291.689393595</v>
      </c>
      <c r="F16" s="111">
        <v>2.9786000000000001</v>
      </c>
      <c r="G16" s="109">
        <f t="shared" si="2"/>
        <v>256833632.42602777</v>
      </c>
      <c r="H16" s="110">
        <v>4.8159999999999998</v>
      </c>
      <c r="I16" s="112">
        <f t="shared" si="3"/>
        <v>12369107.737637499</v>
      </c>
      <c r="J16" s="113">
        <v>212.536</v>
      </c>
      <c r="K16" s="114">
        <f t="shared" si="4"/>
        <v>13344850.48394509</v>
      </c>
    </row>
    <row r="17" spans="1:11" s="1" customFormat="1" x14ac:dyDescent="0.2">
      <c r="A17" s="108">
        <v>2009</v>
      </c>
      <c r="B17" s="109">
        <v>32446174</v>
      </c>
      <c r="C17" s="110">
        <v>7.0712201192824775</v>
      </c>
      <c r="D17" s="109">
        <f t="shared" si="0"/>
        <v>229434038.38254002</v>
      </c>
      <c r="E17" s="109">
        <f>PRODUCT(D17,0.25)</f>
        <v>57358509.595635004</v>
      </c>
      <c r="F17" s="111">
        <v>3.3700999999999999</v>
      </c>
      <c r="G17" s="109">
        <f t="shared" si="2"/>
        <v>193303913.18824953</v>
      </c>
      <c r="H17" s="110">
        <v>4.6269999999999998</v>
      </c>
      <c r="I17" s="112">
        <f t="shared" si="3"/>
        <v>8944172.0632203054</v>
      </c>
      <c r="J17" s="113">
        <v>209.995</v>
      </c>
      <c r="K17" s="114">
        <f t="shared" si="4"/>
        <v>9766501.7854736652</v>
      </c>
    </row>
    <row r="18" spans="1:11" s="1" customFormat="1" x14ac:dyDescent="0.2">
      <c r="A18" s="108">
        <v>2010</v>
      </c>
      <c r="B18" s="109">
        <v>30443568</v>
      </c>
      <c r="C18" s="110">
        <v>6.6007036012346934</v>
      </c>
      <c r="D18" s="109">
        <f t="shared" si="0"/>
        <v>200948968.93203327</v>
      </c>
      <c r="E18" s="109">
        <f>PRODUCT(D18,0.25)</f>
        <v>50237242.233008318</v>
      </c>
      <c r="F18" s="111">
        <v>3.3</v>
      </c>
      <c r="G18" s="109">
        <f t="shared" si="2"/>
        <v>165782899.36892745</v>
      </c>
      <c r="H18" s="110">
        <v>4.931</v>
      </c>
      <c r="I18" s="112">
        <f t="shared" si="3"/>
        <v>8174754.7678818135</v>
      </c>
      <c r="J18" s="113">
        <v>212.87</v>
      </c>
      <c r="K18" s="114">
        <f t="shared" si="4"/>
        <v>8805785.774345072</v>
      </c>
    </row>
    <row r="19" spans="1:11" s="1" customFormat="1" x14ac:dyDescent="0.2">
      <c r="A19" s="108">
        <v>2011</v>
      </c>
      <c r="B19" s="109">
        <v>33335513</v>
      </c>
      <c r="C19" s="110">
        <v>5.3869586266201317</v>
      </c>
      <c r="D19" s="109">
        <f t="shared" si="0"/>
        <v>179577029.32815754</v>
      </c>
      <c r="E19" s="109">
        <f>PRODUCT(D19,0.25)</f>
        <v>44894257.332039386</v>
      </c>
      <c r="F19" s="111">
        <v>2.9706000000000001</v>
      </c>
      <c r="G19" s="109">
        <f t="shared" si="2"/>
        <v>133362880.8305562</v>
      </c>
      <c r="H19" s="110">
        <v>5.0454999999999997</v>
      </c>
      <c r="I19" s="112">
        <f t="shared" si="3"/>
        <v>6728824.1523057129</v>
      </c>
      <c r="J19" s="113">
        <v>218.684</v>
      </c>
      <c r="K19" s="114">
        <f t="shared" si="4"/>
        <v>7055536.0052496037</v>
      </c>
    </row>
    <row r="20" spans="1:11" s="1" customFormat="1" ht="13.5" thickBot="1" x14ac:dyDescent="0.25">
      <c r="A20" s="115" t="s">
        <v>32</v>
      </c>
      <c r="B20" s="116"/>
      <c r="C20" s="116"/>
      <c r="D20" s="116"/>
      <c r="E20" s="116"/>
      <c r="F20" s="117"/>
      <c r="G20" s="116"/>
      <c r="H20" s="116"/>
      <c r="I20" s="118"/>
      <c r="J20" s="116"/>
      <c r="K20" s="119">
        <f>SUM(K5:K19)</f>
        <v>175523096.60006872</v>
      </c>
    </row>
  </sheetData>
  <mergeCells count="12">
    <mergeCell ref="A1:K1"/>
    <mergeCell ref="C2:C4"/>
    <mergeCell ref="G2:G4"/>
    <mergeCell ref="H2:H4"/>
    <mergeCell ref="I2:I4"/>
    <mergeCell ref="J2:J4"/>
    <mergeCell ref="K2:K4"/>
    <mergeCell ref="A2:A4"/>
    <mergeCell ref="B2:B4"/>
    <mergeCell ref="D2:D4"/>
    <mergeCell ref="E2:E4"/>
    <mergeCell ref="F2:F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1"/>
  <sheetViews>
    <sheetView workbookViewId="0">
      <selection activeCell="C30" sqref="C30"/>
    </sheetView>
  </sheetViews>
  <sheetFormatPr defaultRowHeight="12.75" x14ac:dyDescent="0.2"/>
  <cols>
    <col min="2" max="3" width="15.7109375" customWidth="1"/>
    <col min="4" max="4" width="30.7109375" customWidth="1"/>
    <col min="5" max="8" width="15.7109375" customWidth="1"/>
    <col min="9" max="9" width="25.7109375" customWidth="1"/>
    <col min="10" max="11" width="15.7109375" customWidth="1"/>
  </cols>
  <sheetData>
    <row r="1" spans="1:13" s="1" customFormat="1" x14ac:dyDescent="0.2">
      <c r="A1" s="120" t="s">
        <v>54</v>
      </c>
      <c r="B1" s="121"/>
      <c r="C1" s="121"/>
      <c r="D1" s="121"/>
      <c r="E1" s="121"/>
      <c r="F1" s="121"/>
      <c r="G1" s="121"/>
      <c r="H1" s="121"/>
      <c r="I1" s="121"/>
      <c r="J1" s="121"/>
      <c r="K1" s="122"/>
    </row>
    <row r="2" spans="1:13" s="1" customFormat="1" ht="12.75" customHeight="1" x14ac:dyDescent="0.2">
      <c r="A2" s="64" t="s">
        <v>29</v>
      </c>
      <c r="B2" s="31" t="s">
        <v>10</v>
      </c>
      <c r="C2" s="31" t="s">
        <v>16</v>
      </c>
      <c r="D2" s="31" t="s">
        <v>17</v>
      </c>
      <c r="E2" s="31" t="s">
        <v>13</v>
      </c>
      <c r="F2" s="31" t="s">
        <v>14</v>
      </c>
      <c r="G2" s="31" t="s">
        <v>12</v>
      </c>
      <c r="H2" s="31" t="s">
        <v>25</v>
      </c>
      <c r="I2" s="31" t="s">
        <v>26</v>
      </c>
      <c r="J2" s="34" t="s">
        <v>15</v>
      </c>
      <c r="K2" s="123" t="s">
        <v>41</v>
      </c>
    </row>
    <row r="3" spans="1:13" s="1" customFormat="1" x14ac:dyDescent="0.2">
      <c r="A3" s="70"/>
      <c r="B3" s="32"/>
      <c r="C3" s="33"/>
      <c r="D3" s="33"/>
      <c r="E3" s="32"/>
      <c r="F3" s="32"/>
      <c r="G3" s="32"/>
      <c r="H3" s="32"/>
      <c r="I3" s="32"/>
      <c r="J3" s="34"/>
      <c r="K3" s="123"/>
    </row>
    <row r="4" spans="1:13" s="1" customFormat="1" x14ac:dyDescent="0.2">
      <c r="A4" s="76">
        <v>1997</v>
      </c>
      <c r="B4" s="124">
        <v>16133767</v>
      </c>
      <c r="C4" s="125">
        <f>PRODUCT(B4,4)</f>
        <v>64535068</v>
      </c>
      <c r="D4" s="126">
        <f>PRODUCT(C4,0.2)</f>
        <v>12907013.600000001</v>
      </c>
      <c r="E4" s="127">
        <v>2.1488999999999998</v>
      </c>
      <c r="F4" s="126">
        <f>PRODUCT(D4,E4)</f>
        <v>27735881.525040001</v>
      </c>
      <c r="G4" s="128">
        <v>8.843</v>
      </c>
      <c r="H4" s="126">
        <f>PRODUCT(F4,G4,0.01)</f>
        <v>2452684.0032592872</v>
      </c>
      <c r="I4" s="126">
        <v>2382735</v>
      </c>
      <c r="J4" s="129">
        <v>161.69999999999999</v>
      </c>
      <c r="K4" s="130">
        <f>PRODUCT(229.302/J4,I4)</f>
        <v>3378886.2150278292</v>
      </c>
      <c r="M4" s="10"/>
    </row>
    <row r="5" spans="1:13" s="1" customFormat="1" x14ac:dyDescent="0.2">
      <c r="A5" s="82">
        <v>1998</v>
      </c>
      <c r="B5" s="131">
        <v>15066475</v>
      </c>
      <c r="C5" s="132">
        <f t="shared" ref="C5:C18" si="0">PRODUCT(B5,4)</f>
        <v>60265900</v>
      </c>
      <c r="D5" s="133">
        <f t="shared" ref="D5:D18" si="1">PRODUCT(C5,0.2)</f>
        <v>12053180</v>
      </c>
      <c r="E5" s="134">
        <v>2.1798999999999999</v>
      </c>
      <c r="F5" s="133">
        <f t="shared" ref="F5:F18" si="2">PRODUCT(D5,E5)</f>
        <v>26274727.081999999</v>
      </c>
      <c r="G5" s="135">
        <v>8.8719999999999999</v>
      </c>
      <c r="H5" s="133">
        <f t="shared" ref="H5:H18" si="3">PRODUCT(F5,G5,0.01)</f>
        <v>2331093.78671504</v>
      </c>
      <c r="I5" s="133">
        <v>2332645</v>
      </c>
      <c r="J5" s="136">
        <v>165</v>
      </c>
      <c r="K5" s="130">
        <f t="shared" ref="K5:K18" si="4">PRODUCT(229.302/J5,I5)</f>
        <v>3241697.9623636361</v>
      </c>
      <c r="M5" s="10"/>
    </row>
    <row r="6" spans="1:13" s="1" customFormat="1" x14ac:dyDescent="0.2">
      <c r="A6" s="82">
        <v>1999</v>
      </c>
      <c r="B6" s="131">
        <v>11438624</v>
      </c>
      <c r="C6" s="132">
        <f t="shared" si="0"/>
        <v>45754496</v>
      </c>
      <c r="D6" s="133">
        <f t="shared" si="1"/>
        <v>9150899.2000000011</v>
      </c>
      <c r="E6" s="134">
        <v>2.2505000000000002</v>
      </c>
      <c r="F6" s="133">
        <f t="shared" si="2"/>
        <v>20594098.649600003</v>
      </c>
      <c r="G6" s="135">
        <v>8.5359999999999996</v>
      </c>
      <c r="H6" s="133">
        <f t="shared" si="3"/>
        <v>1757912.2607298563</v>
      </c>
      <c r="I6" s="133">
        <v>1830261</v>
      </c>
      <c r="J6" s="136">
        <v>168.4</v>
      </c>
      <c r="K6" s="130">
        <f t="shared" si="4"/>
        <v>2492176.4122446552</v>
      </c>
      <c r="M6" s="10"/>
    </row>
    <row r="7" spans="1:13" s="1" customFormat="1" x14ac:dyDescent="0.2">
      <c r="A7" s="82">
        <v>2000</v>
      </c>
      <c r="B7" s="131">
        <v>10483585</v>
      </c>
      <c r="C7" s="132">
        <f t="shared" si="0"/>
        <v>41934340</v>
      </c>
      <c r="D7" s="133">
        <f t="shared" si="1"/>
        <v>8386868</v>
      </c>
      <c r="E7" s="134">
        <v>2.2235</v>
      </c>
      <c r="F7" s="133">
        <f t="shared" si="2"/>
        <v>18648200.998</v>
      </c>
      <c r="G7" s="135">
        <v>7.7880000000000003</v>
      </c>
      <c r="H7" s="133">
        <f t="shared" si="3"/>
        <v>1452321.8937242401</v>
      </c>
      <c r="I7" s="133">
        <v>1452308</v>
      </c>
      <c r="J7" s="136">
        <v>173.8</v>
      </c>
      <c r="K7" s="130">
        <f t="shared" si="4"/>
        <v>1916093.9529113923</v>
      </c>
      <c r="M7" s="10"/>
    </row>
    <row r="8" spans="1:13" s="1" customFormat="1" x14ac:dyDescent="0.2">
      <c r="A8" s="82">
        <v>2001</v>
      </c>
      <c r="B8" s="131">
        <v>866078</v>
      </c>
      <c r="C8" s="132">
        <f t="shared" si="0"/>
        <v>3464312</v>
      </c>
      <c r="D8" s="133">
        <f t="shared" si="1"/>
        <v>692862.4</v>
      </c>
      <c r="E8" s="134">
        <v>2.3098000000000001</v>
      </c>
      <c r="F8" s="133">
        <f t="shared" si="2"/>
        <v>1600373.57152</v>
      </c>
      <c r="G8" s="135">
        <v>7.6920000000000002</v>
      </c>
      <c r="H8" s="133">
        <f t="shared" si="3"/>
        <v>123100.7351213184</v>
      </c>
      <c r="I8" s="133">
        <v>1002830</v>
      </c>
      <c r="J8" s="136">
        <v>178.3</v>
      </c>
      <c r="K8" s="130">
        <f t="shared" si="4"/>
        <v>1289685.5000560852</v>
      </c>
      <c r="M8" s="10"/>
    </row>
    <row r="9" spans="1:13" s="1" customFormat="1" x14ac:dyDescent="0.2">
      <c r="A9" s="82">
        <v>2002</v>
      </c>
      <c r="B9" s="131">
        <v>11241461</v>
      </c>
      <c r="C9" s="132">
        <f t="shared" si="0"/>
        <v>44965844</v>
      </c>
      <c r="D9" s="133">
        <f t="shared" si="1"/>
        <v>8993168.8000000007</v>
      </c>
      <c r="E9" s="134">
        <v>2.4689000000000001</v>
      </c>
      <c r="F9" s="133">
        <f t="shared" si="2"/>
        <v>22203234.450320002</v>
      </c>
      <c r="G9" s="135">
        <v>7.2770000000000001</v>
      </c>
      <c r="H9" s="133">
        <f t="shared" si="3"/>
        <v>1615729.3709497866</v>
      </c>
      <c r="I9" s="133">
        <v>1625205</v>
      </c>
      <c r="J9" s="136">
        <v>181.2</v>
      </c>
      <c r="K9" s="130">
        <f t="shared" si="4"/>
        <v>2056637.7312913907</v>
      </c>
      <c r="M9" s="10"/>
    </row>
    <row r="10" spans="1:13" s="1" customFormat="1" x14ac:dyDescent="0.2">
      <c r="A10" s="82">
        <v>2003</v>
      </c>
      <c r="B10" s="137">
        <v>14930172</v>
      </c>
      <c r="C10" s="132">
        <f t="shared" si="0"/>
        <v>59720688</v>
      </c>
      <c r="D10" s="133">
        <f t="shared" si="1"/>
        <v>11944137.600000001</v>
      </c>
      <c r="E10" s="138">
        <v>2.4598</v>
      </c>
      <c r="F10" s="133">
        <f t="shared" si="2"/>
        <v>29380189.668480005</v>
      </c>
      <c r="G10" s="139">
        <v>6.4329999999999998</v>
      </c>
      <c r="H10" s="133">
        <f t="shared" si="3"/>
        <v>1890027.6013733188</v>
      </c>
      <c r="I10" s="133">
        <v>1737160</v>
      </c>
      <c r="J10" s="136">
        <v>184.5</v>
      </c>
      <c r="K10" s="130">
        <f t="shared" si="4"/>
        <v>2158993.2917073169</v>
      </c>
      <c r="M10" s="10"/>
    </row>
    <row r="11" spans="1:13" s="1" customFormat="1" x14ac:dyDescent="0.2">
      <c r="A11" s="82">
        <v>2004</v>
      </c>
      <c r="B11" s="137">
        <v>15325901</v>
      </c>
      <c r="C11" s="132">
        <f t="shared" si="0"/>
        <v>61303604</v>
      </c>
      <c r="D11" s="133">
        <f t="shared" si="1"/>
        <v>12260720.800000001</v>
      </c>
      <c r="E11" s="138">
        <v>2.5756999999999999</v>
      </c>
      <c r="F11" s="133">
        <f t="shared" si="2"/>
        <v>31579938.56456</v>
      </c>
      <c r="G11" s="139">
        <v>6.2729999999999997</v>
      </c>
      <c r="H11" s="133">
        <f t="shared" si="3"/>
        <v>1981009.5461548488</v>
      </c>
      <c r="I11" s="133">
        <v>1461588</v>
      </c>
      <c r="J11" s="136">
        <v>188.6</v>
      </c>
      <c r="K11" s="130">
        <f t="shared" si="4"/>
        <v>1777015.1197030752</v>
      </c>
      <c r="M11" s="10"/>
    </row>
    <row r="12" spans="1:13" s="1" customFormat="1" x14ac:dyDescent="0.2">
      <c r="A12" s="82">
        <v>2005</v>
      </c>
      <c r="B12" s="137">
        <v>6606170</v>
      </c>
      <c r="C12" s="132">
        <f t="shared" si="0"/>
        <v>26424680</v>
      </c>
      <c r="D12" s="133">
        <f t="shared" si="1"/>
        <v>5284936</v>
      </c>
      <c r="E12" s="138">
        <v>2.7320000000000002</v>
      </c>
      <c r="F12" s="133">
        <f t="shared" si="2"/>
        <v>14438445.152000001</v>
      </c>
      <c r="G12" s="139">
        <v>5.9809999999999999</v>
      </c>
      <c r="H12" s="133">
        <f t="shared" si="3"/>
        <v>863563.40454112005</v>
      </c>
      <c r="I12" s="133">
        <v>1001475</v>
      </c>
      <c r="J12" s="136">
        <v>194.3</v>
      </c>
      <c r="K12" s="130">
        <f t="shared" si="4"/>
        <v>1181884.819608852</v>
      </c>
      <c r="M12" s="10"/>
    </row>
    <row r="13" spans="1:13" s="1" customFormat="1" x14ac:dyDescent="0.2">
      <c r="A13" s="82">
        <v>2006</v>
      </c>
      <c r="B13" s="137">
        <v>4029693</v>
      </c>
      <c r="C13" s="132">
        <f t="shared" si="0"/>
        <v>16118772</v>
      </c>
      <c r="D13" s="133">
        <f t="shared" si="1"/>
        <v>3223754.4000000004</v>
      </c>
      <c r="E13" s="138">
        <v>2.7075999999999998</v>
      </c>
      <c r="F13" s="133">
        <f t="shared" si="2"/>
        <v>8728637.4134400003</v>
      </c>
      <c r="G13" s="139">
        <v>5.3019999999999996</v>
      </c>
      <c r="H13" s="133">
        <f t="shared" si="3"/>
        <v>462792.35566058883</v>
      </c>
      <c r="I13" s="133">
        <v>893788</v>
      </c>
      <c r="J13" s="136">
        <v>198.3</v>
      </c>
      <c r="K13" s="130">
        <f t="shared" si="4"/>
        <v>1033521.8153101361</v>
      </c>
      <c r="M13" s="10"/>
    </row>
    <row r="14" spans="1:13" s="1" customFormat="1" x14ac:dyDescent="0.2">
      <c r="A14" s="82">
        <v>2007</v>
      </c>
      <c r="B14" s="137">
        <v>5828709</v>
      </c>
      <c r="C14" s="132">
        <f t="shared" si="0"/>
        <v>23314836</v>
      </c>
      <c r="D14" s="133">
        <f t="shared" si="1"/>
        <v>4662967.2</v>
      </c>
      <c r="E14" s="138">
        <v>2.8439000000000001</v>
      </c>
      <c r="F14" s="133">
        <f t="shared" si="2"/>
        <v>13261012.420080001</v>
      </c>
      <c r="G14" s="139">
        <v>4.9939999999999998</v>
      </c>
      <c r="H14" s="133">
        <f t="shared" si="3"/>
        <v>662254.96025879518</v>
      </c>
      <c r="I14" s="133">
        <v>1007487</v>
      </c>
      <c r="J14" s="136">
        <v>204.81800000000001</v>
      </c>
      <c r="K14" s="130">
        <f t="shared" si="4"/>
        <v>1127922.2728178187</v>
      </c>
      <c r="M14" s="11"/>
    </row>
    <row r="15" spans="1:13" s="1" customFormat="1" x14ac:dyDescent="0.2">
      <c r="A15" s="82">
        <v>2008</v>
      </c>
      <c r="B15" s="137">
        <v>4273254</v>
      </c>
      <c r="C15" s="132">
        <f t="shared" si="0"/>
        <v>17093016</v>
      </c>
      <c r="D15" s="133">
        <f t="shared" si="1"/>
        <v>3418603.2</v>
      </c>
      <c r="E15" s="138">
        <v>2.9786000000000001</v>
      </c>
      <c r="F15" s="133">
        <f t="shared" si="2"/>
        <v>10182651.491520001</v>
      </c>
      <c r="G15" s="139">
        <v>4.8159999999999998</v>
      </c>
      <c r="H15" s="133">
        <f t="shared" si="3"/>
        <v>490396.49583160318</v>
      </c>
      <c r="I15" s="133">
        <v>1013212</v>
      </c>
      <c r="J15" s="136">
        <v>212.536</v>
      </c>
      <c r="K15" s="130">
        <f t="shared" si="4"/>
        <v>1093139.6940941769</v>
      </c>
      <c r="M15" s="11"/>
    </row>
    <row r="16" spans="1:13" s="1" customFormat="1" x14ac:dyDescent="0.2">
      <c r="A16" s="82">
        <v>2009</v>
      </c>
      <c r="B16" s="137">
        <v>12414808</v>
      </c>
      <c r="C16" s="132">
        <f t="shared" si="0"/>
        <v>49659232</v>
      </c>
      <c r="D16" s="133">
        <f t="shared" si="1"/>
        <v>9931846.4000000004</v>
      </c>
      <c r="E16" s="138">
        <v>3.3700999999999999</v>
      </c>
      <c r="F16" s="133">
        <f t="shared" si="2"/>
        <v>33471315.552639998</v>
      </c>
      <c r="G16" s="139">
        <v>4.6269999999999998</v>
      </c>
      <c r="H16" s="133">
        <f t="shared" si="3"/>
        <v>1548717.7706206527</v>
      </c>
      <c r="I16" s="133">
        <v>1550108</v>
      </c>
      <c r="J16" s="136">
        <v>209.995</v>
      </c>
      <c r="K16" s="130">
        <f t="shared" si="4"/>
        <v>1692625.3702040522</v>
      </c>
      <c r="M16" s="11"/>
    </row>
    <row r="17" spans="1:13" s="1" customFormat="1" x14ac:dyDescent="0.2">
      <c r="A17" s="82">
        <v>2010</v>
      </c>
      <c r="B17" s="137">
        <v>10514329</v>
      </c>
      <c r="C17" s="132">
        <f t="shared" si="0"/>
        <v>42057316</v>
      </c>
      <c r="D17" s="133">
        <f t="shared" si="1"/>
        <v>8411463.2000000011</v>
      </c>
      <c r="E17" s="138">
        <v>3.3</v>
      </c>
      <c r="F17" s="133">
        <f t="shared" si="2"/>
        <v>27757828.560000002</v>
      </c>
      <c r="G17" s="139">
        <v>4.931</v>
      </c>
      <c r="H17" s="133">
        <f t="shared" si="3"/>
        <v>1368738.5262936002</v>
      </c>
      <c r="I17" s="133">
        <v>1376218</v>
      </c>
      <c r="J17" s="136">
        <v>212.87</v>
      </c>
      <c r="K17" s="130">
        <f t="shared" si="4"/>
        <v>1482451.9182411798</v>
      </c>
      <c r="M17" s="11"/>
    </row>
    <row r="18" spans="1:13" s="1" customFormat="1" x14ac:dyDescent="0.2">
      <c r="A18" s="140">
        <v>2011</v>
      </c>
      <c r="B18" s="141">
        <v>19278344</v>
      </c>
      <c r="C18" s="142">
        <f t="shared" si="0"/>
        <v>77113376</v>
      </c>
      <c r="D18" s="143">
        <f t="shared" si="1"/>
        <v>15422675.200000001</v>
      </c>
      <c r="E18" s="144">
        <v>2.9706000000000001</v>
      </c>
      <c r="F18" s="143">
        <f t="shared" si="2"/>
        <v>45814598.949120007</v>
      </c>
      <c r="G18" s="145">
        <v>5.0454999999999997</v>
      </c>
      <c r="H18" s="143">
        <f t="shared" si="3"/>
        <v>2311575.5899778497</v>
      </c>
      <c r="I18" s="143">
        <v>2498489</v>
      </c>
      <c r="J18" s="146">
        <v>218.684</v>
      </c>
      <c r="K18" s="130">
        <f t="shared" si="4"/>
        <v>2619800.8298640959</v>
      </c>
      <c r="M18" s="11"/>
    </row>
    <row r="19" spans="1:13" s="1" customFormat="1" x14ac:dyDescent="0.2">
      <c r="A19" s="147">
        <v>2016</v>
      </c>
      <c r="B19" s="12"/>
      <c r="C19" s="12"/>
      <c r="D19" s="12"/>
      <c r="E19" s="12"/>
      <c r="F19" s="12"/>
      <c r="G19" s="12"/>
      <c r="H19" s="12"/>
      <c r="I19" s="12"/>
      <c r="J19" s="148">
        <v>229.30199999999999</v>
      </c>
      <c r="K19" s="149"/>
      <c r="M19" s="11"/>
    </row>
    <row r="20" spans="1:13" x14ac:dyDescent="0.2">
      <c r="A20" s="150"/>
      <c r="B20" s="151"/>
      <c r="C20" s="151"/>
      <c r="D20" s="151"/>
      <c r="E20" s="151"/>
      <c r="F20" s="151"/>
      <c r="G20" s="151"/>
      <c r="H20" s="151"/>
      <c r="I20" s="152"/>
      <c r="J20" s="153" t="s">
        <v>27</v>
      </c>
      <c r="K20" s="154">
        <f>SUM(K4:K18)</f>
        <v>28542532.905445695</v>
      </c>
    </row>
    <row r="21" spans="1:13" ht="13.5" thickBot="1" x14ac:dyDescent="0.25">
      <c r="A21" s="155"/>
      <c r="B21" s="156"/>
      <c r="C21" s="156"/>
      <c r="D21" s="156"/>
      <c r="E21" s="156"/>
      <c r="F21" s="156"/>
      <c r="G21" s="156"/>
      <c r="H21" s="156"/>
      <c r="I21" s="157"/>
      <c r="J21" s="158" t="s">
        <v>28</v>
      </c>
      <c r="K21" s="159">
        <f>AVERAGE(K4:K18)</f>
        <v>1902835.5270297129</v>
      </c>
    </row>
  </sheetData>
  <mergeCells count="13">
    <mergeCell ref="A1:K1"/>
    <mergeCell ref="A20:I21"/>
    <mergeCell ref="G2:G3"/>
    <mergeCell ref="H2:H3"/>
    <mergeCell ref="J2:J3"/>
    <mergeCell ref="K2:K3"/>
    <mergeCell ref="I2:I3"/>
    <mergeCell ref="F2:F3"/>
    <mergeCell ref="A2:A3"/>
    <mergeCell ref="B2:B3"/>
    <mergeCell ref="C2:C3"/>
    <mergeCell ref="D2:D3"/>
    <mergeCell ref="E2:E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4"/>
  <sheetViews>
    <sheetView workbookViewId="0">
      <selection activeCell="D23" sqref="D23"/>
    </sheetView>
  </sheetViews>
  <sheetFormatPr defaultRowHeight="12.75" x14ac:dyDescent="0.2"/>
  <cols>
    <col min="1" max="1" width="7.7109375" style="13" customWidth="1"/>
    <col min="2" max="3" width="13.7109375" style="13" customWidth="1"/>
    <col min="4" max="4" width="15.7109375" style="13" customWidth="1"/>
    <col min="5" max="5" width="10.7109375" style="13" customWidth="1"/>
    <col min="6" max="6" width="15.7109375" style="13" customWidth="1"/>
    <col min="7" max="16384" width="9.140625" style="13"/>
  </cols>
  <sheetData>
    <row r="1" spans="1:13" ht="13.5" thickBot="1" x14ac:dyDescent="0.25">
      <c r="A1" s="160" t="s">
        <v>55</v>
      </c>
      <c r="B1" s="161"/>
      <c r="C1" s="161"/>
      <c r="D1" s="161"/>
      <c r="E1" s="161"/>
      <c r="F1" s="161"/>
      <c r="G1" s="161"/>
      <c r="H1" s="161"/>
      <c r="I1" s="161"/>
      <c r="J1" s="161"/>
      <c r="K1" s="161"/>
      <c r="L1" s="161"/>
      <c r="M1" s="162"/>
    </row>
    <row r="2" spans="1:13" ht="12.75" customHeight="1" x14ac:dyDescent="0.2">
      <c r="A2" s="163" t="s">
        <v>29</v>
      </c>
      <c r="B2" s="164" t="s">
        <v>46</v>
      </c>
      <c r="C2" s="164" t="s">
        <v>33</v>
      </c>
      <c r="D2" s="164" t="s">
        <v>47</v>
      </c>
      <c r="E2" s="164" t="s">
        <v>15</v>
      </c>
      <c r="F2" s="165" t="s">
        <v>40</v>
      </c>
      <c r="G2" s="166"/>
      <c r="H2" s="166"/>
      <c r="I2" s="166"/>
      <c r="J2" s="166"/>
      <c r="K2" s="166"/>
      <c r="L2" s="166"/>
      <c r="M2" s="166"/>
    </row>
    <row r="3" spans="1:13" ht="12.75" customHeight="1" x14ac:dyDescent="0.2">
      <c r="A3" s="163"/>
      <c r="B3" s="164"/>
      <c r="C3" s="164"/>
      <c r="D3" s="164"/>
      <c r="E3" s="164"/>
      <c r="F3" s="165"/>
      <c r="G3" s="166"/>
      <c r="H3" s="166"/>
      <c r="I3" s="166"/>
      <c r="J3" s="166"/>
      <c r="K3" s="166"/>
      <c r="L3" s="166"/>
      <c r="M3" s="166"/>
    </row>
    <row r="4" spans="1:13" ht="12.75" customHeight="1" x14ac:dyDescent="0.2">
      <c r="A4" s="163"/>
      <c r="B4" s="164"/>
      <c r="C4" s="164"/>
      <c r="D4" s="164"/>
      <c r="E4" s="164"/>
      <c r="F4" s="165"/>
      <c r="G4" s="166"/>
      <c r="H4" s="166"/>
      <c r="I4" s="166"/>
      <c r="J4" s="166"/>
      <c r="K4" s="166"/>
      <c r="L4" s="166"/>
      <c r="M4" s="166"/>
    </row>
    <row r="5" spans="1:13" x14ac:dyDescent="0.2">
      <c r="A5" s="167"/>
      <c r="B5" s="168"/>
      <c r="C5" s="168"/>
      <c r="D5" s="168"/>
      <c r="E5" s="168"/>
      <c r="F5" s="169"/>
      <c r="G5" s="166"/>
      <c r="H5" s="166"/>
      <c r="I5" s="166"/>
      <c r="J5" s="166"/>
      <c r="K5" s="166"/>
      <c r="L5" s="166"/>
      <c r="M5" s="166"/>
    </row>
    <row r="6" spans="1:13" x14ac:dyDescent="0.2">
      <c r="A6" s="108">
        <v>1997</v>
      </c>
      <c r="B6" s="170">
        <v>8332103.7401916506</v>
      </c>
      <c r="C6" s="170">
        <v>2382735</v>
      </c>
      <c r="D6" s="170">
        <f>SUM(B6,-C6)</f>
        <v>5949368.7401916506</v>
      </c>
      <c r="E6" s="113">
        <v>161.69999999999999</v>
      </c>
      <c r="F6" s="171">
        <f>PRODUCT(229.302/E6,D6)</f>
        <v>8436624.309606839</v>
      </c>
      <c r="G6" s="166"/>
      <c r="H6" s="166"/>
      <c r="I6" s="166"/>
      <c r="J6" s="166"/>
      <c r="K6" s="166"/>
      <c r="L6" s="166"/>
      <c r="M6" s="166"/>
    </row>
    <row r="7" spans="1:13" x14ac:dyDescent="0.2">
      <c r="A7" s="108">
        <v>1998</v>
      </c>
      <c r="B7" s="170">
        <v>9608807.0910563245</v>
      </c>
      <c r="C7" s="170">
        <v>2332645</v>
      </c>
      <c r="D7" s="170">
        <f t="shared" ref="D7:D20" si="0">SUM(B7,-C7)</f>
        <v>7276162.0910563245</v>
      </c>
      <c r="E7" s="113">
        <v>165</v>
      </c>
      <c r="F7" s="171">
        <f t="shared" ref="F7:F20" si="1">PRODUCT(229.302/E7,D7)</f>
        <v>10111748.604869073</v>
      </c>
      <c r="G7" s="166"/>
      <c r="H7" s="166"/>
      <c r="I7" s="166"/>
      <c r="J7" s="166"/>
      <c r="K7" s="166"/>
      <c r="L7" s="166"/>
      <c r="M7" s="166"/>
    </row>
    <row r="8" spans="1:13" x14ac:dyDescent="0.2">
      <c r="A8" s="108">
        <v>1999</v>
      </c>
      <c r="B8" s="170">
        <v>9142188.8712155242</v>
      </c>
      <c r="C8" s="170">
        <v>1830261</v>
      </c>
      <c r="D8" s="170">
        <f t="shared" si="0"/>
        <v>7311927.8712155242</v>
      </c>
      <c r="E8" s="113">
        <v>168.4</v>
      </c>
      <c r="F8" s="171">
        <f t="shared" si="1"/>
        <v>9956292.6646405105</v>
      </c>
      <c r="G8" s="166"/>
      <c r="H8" s="166"/>
      <c r="I8" s="166"/>
      <c r="J8" s="166"/>
      <c r="K8" s="166"/>
      <c r="L8" s="166"/>
      <c r="M8" s="166"/>
    </row>
    <row r="9" spans="1:13" x14ac:dyDescent="0.2">
      <c r="A9" s="108">
        <v>2000</v>
      </c>
      <c r="B9" s="170">
        <v>9803311.0185831785</v>
      </c>
      <c r="C9" s="170">
        <v>1452308</v>
      </c>
      <c r="D9" s="170">
        <f t="shared" si="0"/>
        <v>8351003.0185831785</v>
      </c>
      <c r="E9" s="113">
        <v>173.8</v>
      </c>
      <c r="F9" s="171">
        <f t="shared" si="1"/>
        <v>11017846.341583198</v>
      </c>
      <c r="G9" s="166"/>
      <c r="H9" s="166"/>
      <c r="I9" s="166"/>
      <c r="J9" s="166"/>
      <c r="K9" s="166"/>
      <c r="L9" s="166"/>
      <c r="M9" s="166"/>
    </row>
    <row r="10" spans="1:13" x14ac:dyDescent="0.2">
      <c r="A10" s="108">
        <v>2001</v>
      </c>
      <c r="B10" s="170">
        <v>11193159.314184271</v>
      </c>
      <c r="C10" s="170">
        <v>1002830</v>
      </c>
      <c r="D10" s="170">
        <f t="shared" si="0"/>
        <v>10190329.314184271</v>
      </c>
      <c r="E10" s="113">
        <v>178.3</v>
      </c>
      <c r="F10" s="171">
        <f t="shared" si="1"/>
        <v>13105232.150314534</v>
      </c>
      <c r="G10" s="166"/>
      <c r="H10" s="166"/>
      <c r="I10" s="166"/>
      <c r="J10" s="166"/>
      <c r="K10" s="166"/>
      <c r="L10" s="166"/>
      <c r="M10" s="166"/>
    </row>
    <row r="11" spans="1:13" x14ac:dyDescent="0.2">
      <c r="A11" s="108">
        <v>2002</v>
      </c>
      <c r="B11" s="170">
        <v>10822361.410834996</v>
      </c>
      <c r="C11" s="170">
        <v>1625205</v>
      </c>
      <c r="D11" s="170">
        <f t="shared" si="0"/>
        <v>9197156.410834996</v>
      </c>
      <c r="E11" s="113">
        <v>181.2</v>
      </c>
      <c r="F11" s="171">
        <f t="shared" si="1"/>
        <v>11638666.442148378</v>
      </c>
      <c r="G11" s="166"/>
      <c r="H11" s="166"/>
      <c r="I11" s="166"/>
      <c r="J11" s="166"/>
      <c r="K11" s="166"/>
      <c r="L11" s="166"/>
      <c r="M11" s="166"/>
    </row>
    <row r="12" spans="1:13" x14ac:dyDescent="0.2">
      <c r="A12" s="108">
        <v>2003</v>
      </c>
      <c r="B12" s="170">
        <v>9231263.6727098804</v>
      </c>
      <c r="C12" s="170">
        <v>1737160</v>
      </c>
      <c r="D12" s="170">
        <f t="shared" si="0"/>
        <v>7494103.6727098804</v>
      </c>
      <c r="E12" s="113">
        <v>184.5</v>
      </c>
      <c r="F12" s="171">
        <f t="shared" si="1"/>
        <v>9313891.3840635289</v>
      </c>
      <c r="G12" s="166"/>
      <c r="H12" s="166"/>
      <c r="I12" s="166"/>
      <c r="J12" s="166"/>
      <c r="K12" s="166"/>
      <c r="L12" s="166"/>
      <c r="M12" s="166"/>
    </row>
    <row r="13" spans="1:13" x14ac:dyDescent="0.2">
      <c r="A13" s="108">
        <v>2004</v>
      </c>
      <c r="B13" s="170">
        <v>9716360.8043259699</v>
      </c>
      <c r="C13" s="170">
        <v>1461588</v>
      </c>
      <c r="D13" s="170">
        <f t="shared" si="0"/>
        <v>8254772.8043259699</v>
      </c>
      <c r="E13" s="113">
        <v>188.6</v>
      </c>
      <c r="F13" s="171">
        <f t="shared" si="1"/>
        <v>10036245.565098375</v>
      </c>
      <c r="G13" s="166"/>
      <c r="H13" s="166"/>
      <c r="I13" s="166"/>
      <c r="J13" s="166"/>
      <c r="K13" s="166"/>
      <c r="L13" s="166"/>
      <c r="M13" s="166"/>
    </row>
    <row r="14" spans="1:13" x14ac:dyDescent="0.2">
      <c r="A14" s="108">
        <v>2005</v>
      </c>
      <c r="B14" s="170">
        <v>9247876.8282680102</v>
      </c>
      <c r="C14" s="170">
        <v>1001475</v>
      </c>
      <c r="D14" s="170">
        <f t="shared" si="0"/>
        <v>8246401.8282680102</v>
      </c>
      <c r="E14" s="113">
        <v>194.3</v>
      </c>
      <c r="F14" s="171">
        <f t="shared" si="1"/>
        <v>9731942.5220046882</v>
      </c>
      <c r="G14" s="166"/>
      <c r="H14" s="166"/>
      <c r="I14" s="166"/>
      <c r="J14" s="166"/>
      <c r="K14" s="166"/>
      <c r="L14" s="166"/>
      <c r="M14" s="166"/>
    </row>
    <row r="15" spans="1:13" x14ac:dyDescent="0.2">
      <c r="A15" s="108">
        <v>2006</v>
      </c>
      <c r="B15" s="170">
        <v>9546153.0635104757</v>
      </c>
      <c r="C15" s="170">
        <v>893788</v>
      </c>
      <c r="D15" s="170">
        <f t="shared" si="0"/>
        <v>8652365.0635104757</v>
      </c>
      <c r="E15" s="113">
        <v>198.3</v>
      </c>
      <c r="F15" s="171">
        <f t="shared" si="1"/>
        <v>10005066.131079571</v>
      </c>
      <c r="G15" s="166"/>
      <c r="H15" s="166"/>
      <c r="I15" s="166"/>
      <c r="J15" s="166"/>
      <c r="K15" s="166"/>
      <c r="L15" s="166"/>
      <c r="M15" s="166"/>
    </row>
    <row r="16" spans="1:13" x14ac:dyDescent="0.2">
      <c r="A16" s="108">
        <v>2007</v>
      </c>
      <c r="B16" s="170">
        <v>11317389.736520177</v>
      </c>
      <c r="C16" s="170">
        <v>1007487</v>
      </c>
      <c r="D16" s="170">
        <f t="shared" si="0"/>
        <v>10309902.736520177</v>
      </c>
      <c r="E16" s="113">
        <v>204.81800000000001</v>
      </c>
      <c r="F16" s="171">
        <f t="shared" si="1"/>
        <v>11542351.342604406</v>
      </c>
      <c r="G16" s="166"/>
      <c r="H16" s="166"/>
      <c r="I16" s="166"/>
      <c r="J16" s="166"/>
      <c r="K16" s="166"/>
      <c r="L16" s="166"/>
      <c r="M16" s="166"/>
    </row>
    <row r="17" spans="1:13" x14ac:dyDescent="0.2">
      <c r="A17" s="108">
        <v>2008</v>
      </c>
      <c r="B17" s="170">
        <v>12369107.737637499</v>
      </c>
      <c r="C17" s="170">
        <v>1013212</v>
      </c>
      <c r="D17" s="170">
        <f t="shared" si="0"/>
        <v>11355895.737637499</v>
      </c>
      <c r="E17" s="113">
        <v>212.536</v>
      </c>
      <c r="F17" s="171">
        <f t="shared" si="1"/>
        <v>12251710.789850913</v>
      </c>
      <c r="G17" s="166"/>
      <c r="H17" s="166"/>
      <c r="I17" s="166"/>
      <c r="J17" s="166"/>
      <c r="K17" s="166"/>
      <c r="L17" s="166"/>
      <c r="M17" s="166"/>
    </row>
    <row r="18" spans="1:13" x14ac:dyDescent="0.2">
      <c r="A18" s="108">
        <v>2009</v>
      </c>
      <c r="B18" s="170">
        <v>8944172.0632203054</v>
      </c>
      <c r="C18" s="170">
        <v>1550108</v>
      </c>
      <c r="D18" s="170">
        <f t="shared" si="0"/>
        <v>7394064.0632203054</v>
      </c>
      <c r="E18" s="113">
        <v>209.995</v>
      </c>
      <c r="F18" s="171">
        <f t="shared" si="1"/>
        <v>8073876.4152696123</v>
      </c>
      <c r="G18" s="166"/>
      <c r="H18" s="166"/>
      <c r="I18" s="166"/>
      <c r="J18" s="166"/>
      <c r="K18" s="166"/>
      <c r="L18" s="166"/>
      <c r="M18" s="166"/>
    </row>
    <row r="19" spans="1:13" x14ac:dyDescent="0.2">
      <c r="A19" s="108">
        <v>2010</v>
      </c>
      <c r="B19" s="170">
        <v>8174754.7678818135</v>
      </c>
      <c r="C19" s="170">
        <v>1376218</v>
      </c>
      <c r="D19" s="170">
        <f t="shared" si="0"/>
        <v>6798536.7678818135</v>
      </c>
      <c r="E19" s="113">
        <v>212.87</v>
      </c>
      <c r="F19" s="171">
        <f t="shared" si="1"/>
        <v>7323333.8561038915</v>
      </c>
      <c r="G19" s="166"/>
      <c r="H19" s="166"/>
      <c r="I19" s="166"/>
      <c r="J19" s="166"/>
      <c r="K19" s="166"/>
      <c r="L19" s="166"/>
      <c r="M19" s="166"/>
    </row>
    <row r="20" spans="1:13" x14ac:dyDescent="0.2">
      <c r="A20" s="108">
        <v>2011</v>
      </c>
      <c r="B20" s="170">
        <v>6728824.1523057129</v>
      </c>
      <c r="C20" s="170">
        <v>2498489</v>
      </c>
      <c r="D20" s="170">
        <f t="shared" si="0"/>
        <v>4230335.1523057129</v>
      </c>
      <c r="E20" s="113">
        <v>218.684</v>
      </c>
      <c r="F20" s="171">
        <f t="shared" si="1"/>
        <v>4435735.1753855078</v>
      </c>
      <c r="G20" s="166"/>
      <c r="H20" s="166"/>
      <c r="I20" s="166"/>
      <c r="J20" s="166"/>
      <c r="K20" s="166"/>
      <c r="L20" s="166"/>
      <c r="M20" s="166"/>
    </row>
    <row r="21" spans="1:13" ht="13.5" thickBot="1" x14ac:dyDescent="0.25">
      <c r="A21" s="172" t="s">
        <v>32</v>
      </c>
      <c r="B21" s="173"/>
      <c r="C21" s="173"/>
      <c r="D21" s="174">
        <f>SUM(D6:D20)</f>
        <v>121012325.27244578</v>
      </c>
      <c r="E21" s="175"/>
      <c r="F21" s="176">
        <f>SUM(F6:F20)</f>
        <v>146980563.69462305</v>
      </c>
      <c r="G21" s="166"/>
      <c r="H21" s="166"/>
      <c r="I21" s="166"/>
      <c r="J21" s="166"/>
      <c r="K21" s="166"/>
      <c r="L21" s="166"/>
      <c r="M21" s="166"/>
    </row>
    <row r="24" spans="1:13" x14ac:dyDescent="0.2">
      <c r="F24" s="14"/>
      <c r="G24" s="15"/>
    </row>
  </sheetData>
  <mergeCells count="7">
    <mergeCell ref="A1:M1"/>
    <mergeCell ref="F2:F5"/>
    <mergeCell ref="A2:A5"/>
    <mergeCell ref="B2:B5"/>
    <mergeCell ref="C2:C5"/>
    <mergeCell ref="D2:D5"/>
    <mergeCell ref="E2:E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9"/>
  <sheetViews>
    <sheetView workbookViewId="0">
      <selection activeCell="H29" sqref="H29"/>
    </sheetView>
  </sheetViews>
  <sheetFormatPr defaultRowHeight="12.75" x14ac:dyDescent="0.2"/>
  <cols>
    <col min="1" max="1" width="20.7109375" customWidth="1"/>
    <col min="2" max="4" width="22.7109375" customWidth="1"/>
  </cols>
  <sheetData>
    <row r="1" spans="1:9" ht="13.5" thickBot="1" x14ac:dyDescent="0.25">
      <c r="A1" s="177" t="s">
        <v>48</v>
      </c>
      <c r="B1" s="178"/>
      <c r="C1" s="178"/>
      <c r="D1" s="178"/>
      <c r="E1" s="178"/>
      <c r="F1" s="178"/>
      <c r="G1" s="178"/>
      <c r="H1" s="178"/>
      <c r="I1" s="179"/>
    </row>
    <row r="2" spans="1:9" ht="12.75" customHeight="1" x14ac:dyDescent="0.2">
      <c r="A2" s="180" t="s">
        <v>29</v>
      </c>
      <c r="B2" s="181" t="s">
        <v>36</v>
      </c>
      <c r="C2" s="182" t="s">
        <v>37</v>
      </c>
      <c r="D2" s="183" t="s">
        <v>38</v>
      </c>
    </row>
    <row r="3" spans="1:9" x14ac:dyDescent="0.2">
      <c r="A3" s="184"/>
      <c r="B3" s="36"/>
      <c r="C3" s="35"/>
      <c r="D3" s="185"/>
    </row>
    <row r="4" spans="1:9" x14ac:dyDescent="0.2">
      <c r="A4" s="186">
        <v>1997</v>
      </c>
      <c r="B4" s="7">
        <v>11815510.524634669</v>
      </c>
      <c r="C4" s="7">
        <v>3378886.2150278292</v>
      </c>
      <c r="D4" s="187">
        <f>C4/B4</f>
        <v>0.28597039526840956</v>
      </c>
    </row>
    <row r="5" spans="1:9" x14ac:dyDescent="0.2">
      <c r="A5" s="188">
        <v>1998</v>
      </c>
      <c r="B5" s="8">
        <v>13353446.567232709</v>
      </c>
      <c r="C5" s="8">
        <v>3241697.9623636361</v>
      </c>
      <c r="D5" s="189">
        <f t="shared" ref="D5:D18" si="0">C5/B5</f>
        <v>0.24276114380224961</v>
      </c>
    </row>
    <row r="6" spans="1:9" x14ac:dyDescent="0.2">
      <c r="A6" s="188">
        <v>1999</v>
      </c>
      <c r="B6" s="8">
        <v>12448469.076885166</v>
      </c>
      <c r="C6" s="8">
        <v>2492176.4122446552</v>
      </c>
      <c r="D6" s="189">
        <f t="shared" si="0"/>
        <v>0.20019942989393225</v>
      </c>
    </row>
    <row r="7" spans="1:9" x14ac:dyDescent="0.2">
      <c r="A7" s="188">
        <v>2000</v>
      </c>
      <c r="B7" s="8">
        <v>12933940.29449459</v>
      </c>
      <c r="C7" s="8">
        <v>1916093.9529113923</v>
      </c>
      <c r="D7" s="189">
        <f t="shared" si="0"/>
        <v>0.14814464187120063</v>
      </c>
    </row>
    <row r="8" spans="1:9" x14ac:dyDescent="0.2">
      <c r="A8" s="188">
        <v>2001</v>
      </c>
      <c r="B8" s="8">
        <v>14394917.65037062</v>
      </c>
      <c r="C8" s="8">
        <v>1289685.5000560852</v>
      </c>
      <c r="D8" s="189">
        <f t="shared" si="0"/>
        <v>8.959311413795272E-2</v>
      </c>
    </row>
    <row r="9" spans="1:9" x14ac:dyDescent="0.2">
      <c r="A9" s="188">
        <v>2002</v>
      </c>
      <c r="B9" s="8">
        <v>13695304.173439769</v>
      </c>
      <c r="C9" s="8">
        <v>2056637.7312913907</v>
      </c>
      <c r="D9" s="189">
        <f t="shared" si="0"/>
        <v>0.15017101520680115</v>
      </c>
    </row>
    <row r="10" spans="1:9" x14ac:dyDescent="0.2">
      <c r="A10" s="188">
        <v>2003</v>
      </c>
      <c r="B10" s="8">
        <v>11472884.675770845</v>
      </c>
      <c r="C10" s="8">
        <v>2158993.2917073169</v>
      </c>
      <c r="D10" s="189">
        <f t="shared" si="0"/>
        <v>0.18818225343681994</v>
      </c>
    </row>
    <row r="11" spans="1:9" x14ac:dyDescent="0.2">
      <c r="A11" s="188">
        <v>2004</v>
      </c>
      <c r="B11" s="8">
        <v>11813260.68480145</v>
      </c>
      <c r="C11" s="8">
        <v>1777015.1197030752</v>
      </c>
      <c r="D11" s="189">
        <f t="shared" si="0"/>
        <v>0.15042545552129599</v>
      </c>
    </row>
    <row r="12" spans="1:9" x14ac:dyDescent="0.2">
      <c r="A12" s="188">
        <v>2005</v>
      </c>
      <c r="B12" s="8">
        <v>10913827.34161354</v>
      </c>
      <c r="C12" s="8">
        <v>1181884.819608852</v>
      </c>
      <c r="D12" s="189">
        <f t="shared" si="0"/>
        <v>0.10829242415283782</v>
      </c>
    </row>
    <row r="13" spans="1:9" x14ac:dyDescent="0.2">
      <c r="A13" s="188">
        <v>2006</v>
      </c>
      <c r="B13" s="8">
        <v>11038587.946389707</v>
      </c>
      <c r="C13" s="8">
        <v>1033521.8153101361</v>
      </c>
      <c r="D13" s="189">
        <f t="shared" si="0"/>
        <v>9.3628081809880484E-2</v>
      </c>
    </row>
    <row r="14" spans="1:9" x14ac:dyDescent="0.2">
      <c r="A14" s="188">
        <v>2007</v>
      </c>
      <c r="B14" s="8">
        <v>12670273.615422225</v>
      </c>
      <c r="C14" s="8">
        <v>1127922.2728178187</v>
      </c>
      <c r="D14" s="189">
        <f t="shared" si="0"/>
        <v>8.9021145640052673E-2</v>
      </c>
    </row>
    <row r="15" spans="1:9" x14ac:dyDescent="0.2">
      <c r="A15" s="188">
        <v>2008</v>
      </c>
      <c r="B15" s="8">
        <v>13344850.48394509</v>
      </c>
      <c r="C15" s="8">
        <v>1093139.6940941769</v>
      </c>
      <c r="D15" s="189">
        <f t="shared" si="0"/>
        <v>8.1914720244285269E-2</v>
      </c>
    </row>
    <row r="16" spans="1:9" x14ac:dyDescent="0.2">
      <c r="A16" s="188">
        <v>2009</v>
      </c>
      <c r="B16" s="8">
        <v>9766501.7854736652</v>
      </c>
      <c r="C16" s="8">
        <v>1692625.3702040522</v>
      </c>
      <c r="D16" s="189">
        <f t="shared" si="0"/>
        <v>0.17330927771104293</v>
      </c>
    </row>
    <row r="17" spans="1:4" x14ac:dyDescent="0.2">
      <c r="A17" s="188">
        <v>2010</v>
      </c>
      <c r="B17" s="8">
        <v>8805785.774345072</v>
      </c>
      <c r="C17" s="8">
        <v>1482451.9182411798</v>
      </c>
      <c r="D17" s="189">
        <f t="shared" si="0"/>
        <v>0.16834975960466592</v>
      </c>
    </row>
    <row r="18" spans="1:4" x14ac:dyDescent="0.2">
      <c r="A18" s="188">
        <v>2011</v>
      </c>
      <c r="B18" s="8">
        <v>7055536.0052496037</v>
      </c>
      <c r="C18" s="8">
        <v>2619800.8298640959</v>
      </c>
      <c r="D18" s="189">
        <f t="shared" si="0"/>
        <v>0.37131138270924535</v>
      </c>
    </row>
    <row r="19" spans="1:4" ht="13.5" thickBot="1" x14ac:dyDescent="0.25">
      <c r="A19" s="190"/>
      <c r="B19" s="191"/>
      <c r="C19" s="192" t="s">
        <v>39</v>
      </c>
      <c r="D19" s="193">
        <f>AVERAGE(D4:D18)</f>
        <v>0.16941828273404483</v>
      </c>
    </row>
  </sheetData>
  <mergeCells count="5">
    <mergeCell ref="A2:A3"/>
    <mergeCell ref="B2:B3"/>
    <mergeCell ref="C2:C3"/>
    <mergeCell ref="D2:D3"/>
    <mergeCell ref="A1:I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26E280-4EE3-4BED-9104-FEBB60FF314E}">
  <dimension ref="A1"/>
  <sheetViews>
    <sheetView tabSelected="1" zoomScale="60" zoomScaleNormal="60" workbookViewId="0">
      <selection activeCell="W33" sqref="W33"/>
    </sheetView>
  </sheetViews>
  <sheetFormatPr defaultRowHeight="12.75" x14ac:dyDescent="0.2"/>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Source Info.</vt:lpstr>
      <vt:lpstr>Raw Data</vt:lpstr>
      <vt:lpstr>Counterfactual (Actual NIMs)</vt:lpstr>
      <vt:lpstr>Actual (Adjusted) Liabilities</vt:lpstr>
      <vt:lpstr>Difference (Actual NIMs)</vt:lpstr>
      <vt:lpstr>Difference Table</vt:lpstr>
      <vt:lpstr>Figure 6.1</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Seanie D</cp:lastModifiedBy>
  <dcterms:created xsi:type="dcterms:W3CDTF">2012-09-24T02:14:45Z</dcterms:created>
  <dcterms:modified xsi:type="dcterms:W3CDTF">2018-12-17T07:47:00Z</dcterms:modified>
</cp:coreProperties>
</file>