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heckCompatibility="1"/>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Files_Data\Tables\chi-dinces-tabAC003\"/>
    </mc:Choice>
  </mc:AlternateContent>
  <xr:revisionPtr revIDLastSave="0" documentId="13_ncr:1_{65000C8E-C427-47E1-921E-6CC1293F8078}" xr6:coauthVersionLast="45" xr6:coauthVersionMax="45" xr10:uidLastSave="{00000000-0000-0000-0000-000000000000}"/>
  <bookViews>
    <workbookView xWindow="-120" yWindow="-120" windowWidth="24240" windowHeight="13140" tabRatio="921" xr2:uid="{00000000-000D-0000-FFFF-FFFF00000000}"/>
  </bookViews>
  <sheets>
    <sheet name="Source Info." sheetId="14" r:id="rId1"/>
    <sheet name="Raw Data" sheetId="1" r:id="rId2"/>
    <sheet name="Counterfactual (Actual NIMs)" sheetId="5" r:id="rId3"/>
    <sheet name="Actual (Adjusted) Liabilities" sheetId="7" r:id="rId4"/>
    <sheet name="Difference (Actual NIMs)"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5" l="1"/>
  <c r="E19" i="5" s="1"/>
  <c r="G19" i="5" s="1"/>
  <c r="I19" i="5" s="1"/>
  <c r="K19" i="5" s="1"/>
  <c r="D18" i="5"/>
  <c r="E18" i="5" s="1"/>
  <c r="G18" i="5" s="1"/>
  <c r="I18" i="5" s="1"/>
  <c r="K18" i="5" s="1"/>
  <c r="D17" i="5"/>
  <c r="E17" i="5" s="1"/>
  <c r="G17" i="5" s="1"/>
  <c r="I17" i="5" s="1"/>
  <c r="K17" i="5" s="1"/>
  <c r="D16" i="5"/>
  <c r="E16" i="5" s="1"/>
  <c r="G16" i="5" s="1"/>
  <c r="I16" i="5" s="1"/>
  <c r="K16" i="5" s="1"/>
  <c r="D15" i="5"/>
  <c r="E15" i="5" s="1"/>
  <c r="G15" i="5" s="1"/>
  <c r="I15" i="5" s="1"/>
  <c r="K15" i="5" s="1"/>
  <c r="D14" i="5"/>
  <c r="E14" i="5" s="1"/>
  <c r="G14" i="5" s="1"/>
  <c r="I14" i="5" s="1"/>
  <c r="K14" i="5" s="1"/>
  <c r="E13" i="5"/>
  <c r="G13" i="5" s="1"/>
  <c r="I13" i="5" s="1"/>
  <c r="K13" i="5" s="1"/>
  <c r="D13" i="5"/>
  <c r="D12" i="5"/>
  <c r="E12" i="5" s="1"/>
  <c r="G12" i="5" s="1"/>
  <c r="I12" i="5" s="1"/>
  <c r="K12" i="5" s="1"/>
  <c r="D11" i="5"/>
  <c r="E11" i="5" s="1"/>
  <c r="G11" i="5" s="1"/>
  <c r="I11" i="5" s="1"/>
  <c r="K11" i="5" s="1"/>
  <c r="D10" i="5"/>
  <c r="E10" i="5" s="1"/>
  <c r="G10" i="5" s="1"/>
  <c r="I10" i="5" s="1"/>
  <c r="K10" i="5" s="1"/>
  <c r="D9" i="5"/>
  <c r="E9" i="5" s="1"/>
  <c r="G9" i="5" s="1"/>
  <c r="I9" i="5" s="1"/>
  <c r="K9" i="5" s="1"/>
  <c r="D8" i="5"/>
  <c r="E8" i="5" s="1"/>
  <c r="G8" i="5" s="1"/>
  <c r="I8" i="5" s="1"/>
  <c r="K8" i="5" s="1"/>
  <c r="D7" i="5"/>
  <c r="E7" i="5" s="1"/>
  <c r="G7" i="5" s="1"/>
  <c r="I7" i="5" s="1"/>
  <c r="K7" i="5" s="1"/>
  <c r="D6" i="5"/>
  <c r="E6" i="5" s="1"/>
  <c r="G6" i="5" s="1"/>
  <c r="I6" i="5" s="1"/>
  <c r="K6" i="5" s="1"/>
  <c r="D5" i="5"/>
  <c r="E5" i="5" s="1"/>
  <c r="G5" i="5" s="1"/>
  <c r="I5" i="5" s="1"/>
  <c r="K5" i="5" s="1"/>
  <c r="D18" i="1"/>
  <c r="F18" i="1" s="1"/>
  <c r="D17" i="1"/>
  <c r="F17" i="1" s="1"/>
  <c r="D16" i="1"/>
  <c r="F16" i="1" s="1"/>
  <c r="D15" i="1"/>
  <c r="F15" i="1" s="1"/>
  <c r="D14" i="1"/>
  <c r="F14" i="1" s="1"/>
  <c r="D13" i="1"/>
  <c r="F13" i="1" s="1"/>
  <c r="D12" i="1"/>
  <c r="F12" i="1" s="1"/>
  <c r="D11" i="1"/>
  <c r="F11" i="1" s="1"/>
  <c r="D10" i="1"/>
  <c r="F10" i="1" s="1"/>
  <c r="D9" i="1"/>
  <c r="F9" i="1" s="1"/>
  <c r="D8" i="1"/>
  <c r="F8" i="1" s="1"/>
  <c r="D7" i="1"/>
  <c r="F7" i="1" s="1"/>
  <c r="L6" i="1"/>
  <c r="M6" i="1" s="1"/>
  <c r="L5" i="1"/>
  <c r="M5" i="1" s="1"/>
  <c r="L4" i="1"/>
  <c r="M4" i="1" s="1"/>
  <c r="K20" i="5" l="1"/>
  <c r="L11" i="1"/>
  <c r="M11" i="1" s="1"/>
  <c r="L8" i="1"/>
  <c r="M8" i="1" s="1"/>
  <c r="L16" i="1"/>
  <c r="M16" i="1" s="1"/>
  <c r="L10" i="1"/>
  <c r="M10" i="1" s="1"/>
  <c r="L14" i="1"/>
  <c r="M14" i="1" s="1"/>
  <c r="L7" i="1"/>
  <c r="M7" i="1" s="1"/>
  <c r="L15" i="1"/>
  <c r="M15" i="1" s="1"/>
  <c r="L12" i="1"/>
  <c r="M12" i="1" s="1"/>
  <c r="L9" i="1"/>
  <c r="M9" i="1" s="1"/>
  <c r="L13" i="1"/>
  <c r="M13" i="1"/>
  <c r="L17" i="1"/>
  <c r="M17" i="1" s="1"/>
  <c r="L18" i="1"/>
  <c r="M18" i="1" s="1"/>
  <c r="K5" i="7"/>
  <c r="K6" i="7"/>
  <c r="K7" i="7"/>
  <c r="K8" i="7"/>
  <c r="K9" i="7"/>
  <c r="K10" i="7"/>
  <c r="K11" i="7"/>
  <c r="K12" i="7"/>
  <c r="K13" i="7"/>
  <c r="K14" i="7"/>
  <c r="K15" i="7"/>
  <c r="K16" i="7"/>
  <c r="K17" i="7"/>
  <c r="K18" i="7"/>
  <c r="K4" i="7"/>
  <c r="D16" i="9" l="1"/>
  <c r="F16" i="9" s="1"/>
  <c r="D17" i="9"/>
  <c r="F17" i="9" s="1"/>
  <c r="D18" i="9"/>
  <c r="F18" i="9" s="1"/>
  <c r="D19" i="9"/>
  <c r="F19" i="9" s="1"/>
  <c r="D20" i="9"/>
  <c r="F20" i="9" s="1"/>
  <c r="D7" i="9" l="1"/>
  <c r="F7" i="9" s="1"/>
  <c r="D8" i="9"/>
  <c r="F8" i="9" s="1"/>
  <c r="D9" i="9"/>
  <c r="F9" i="9" s="1"/>
  <c r="D10" i="9"/>
  <c r="F10" i="9" s="1"/>
  <c r="D11" i="9"/>
  <c r="F11" i="9" s="1"/>
  <c r="D12" i="9"/>
  <c r="F12" i="9" s="1"/>
  <c r="D13" i="9"/>
  <c r="F13" i="9" s="1"/>
  <c r="D14" i="9"/>
  <c r="F14" i="9" s="1"/>
  <c r="D15" i="9"/>
  <c r="F15" i="9" s="1"/>
  <c r="D6" i="9"/>
  <c r="F6" i="9" s="1"/>
  <c r="D21" i="9" l="1"/>
  <c r="F21" i="9"/>
  <c r="K21" i="7"/>
  <c r="D5" i="7"/>
  <c r="F5" i="7" s="1"/>
  <c r="H5" i="7" s="1"/>
  <c r="C4" i="7"/>
  <c r="D4" i="7" s="1"/>
  <c r="F4" i="7" s="1"/>
  <c r="H4" i="7" s="1"/>
  <c r="C5" i="7"/>
  <c r="C6" i="7"/>
  <c r="D6" i="7" s="1"/>
  <c r="F6" i="7" s="1"/>
  <c r="H6" i="7" s="1"/>
  <c r="C7" i="7"/>
  <c r="D7" i="7" s="1"/>
  <c r="F7" i="7" s="1"/>
  <c r="H7" i="7" s="1"/>
  <c r="C8" i="7"/>
  <c r="D8" i="7" s="1"/>
  <c r="F8" i="7" s="1"/>
  <c r="H8" i="7" s="1"/>
  <c r="C9" i="7"/>
  <c r="D9" i="7" s="1"/>
  <c r="F9" i="7" s="1"/>
  <c r="H9" i="7" s="1"/>
  <c r="C10" i="7"/>
  <c r="D10" i="7" s="1"/>
  <c r="F10" i="7" s="1"/>
  <c r="H10" i="7" s="1"/>
  <c r="C11" i="7"/>
  <c r="D11" i="7" s="1"/>
  <c r="F11" i="7" s="1"/>
  <c r="H11" i="7" s="1"/>
  <c r="C12" i="7"/>
  <c r="D12" i="7" s="1"/>
  <c r="F12" i="7" s="1"/>
  <c r="H12" i="7" s="1"/>
  <c r="C13" i="7"/>
  <c r="D13" i="7" s="1"/>
  <c r="F13" i="7" s="1"/>
  <c r="H13" i="7" s="1"/>
  <c r="C14" i="7"/>
  <c r="D14" i="7" s="1"/>
  <c r="F14" i="7" s="1"/>
  <c r="H14" i="7" s="1"/>
  <c r="C15" i="7"/>
  <c r="D15" i="7" s="1"/>
  <c r="F15" i="7" s="1"/>
  <c r="H15" i="7" s="1"/>
  <c r="C16" i="7"/>
  <c r="D16" i="7" s="1"/>
  <c r="F16" i="7" s="1"/>
  <c r="H16" i="7" s="1"/>
  <c r="C17" i="7"/>
  <c r="D17" i="7" s="1"/>
  <c r="F17" i="7" s="1"/>
  <c r="H17" i="7" s="1"/>
  <c r="C18" i="7"/>
  <c r="D18" i="7" s="1"/>
  <c r="F18" i="7" s="1"/>
  <c r="H18" i="7" s="1"/>
  <c r="K20" i="7"/>
</calcChain>
</file>

<file path=xl/sharedStrings.xml><?xml version="1.0" encoding="utf-8"?>
<sst xmlns="http://schemas.openxmlformats.org/spreadsheetml/2006/main" count="60" uniqueCount="51">
  <si>
    <t>Gross</t>
  </si>
  <si>
    <t>Net Income</t>
  </si>
  <si>
    <t>Back Interest (add)</t>
  </si>
  <si>
    <t>Operating Expenses</t>
  </si>
  <si>
    <t>Operating Income</t>
  </si>
  <si>
    <t>Other Expenses</t>
  </si>
  <si>
    <t>Depreciation (add)</t>
  </si>
  <si>
    <t>Income Tax (deduct)</t>
  </si>
  <si>
    <t>Replacement Costs (deduct)</t>
  </si>
  <si>
    <t>Interest (deduct)</t>
  </si>
  <si>
    <t>Adjusted Net Income</t>
  </si>
  <si>
    <t>Ratio Adj./(Net+Dep)</t>
  </si>
  <si>
    <t>Tax Rate (commercial)</t>
  </si>
  <si>
    <t>Equalization Factor</t>
  </si>
  <si>
    <t>Equalized Assessed Value</t>
  </si>
  <si>
    <t>CPI-U (Chicago MSA)</t>
  </si>
  <si>
    <t>Fair Cash Value (Net Income * 4)</t>
  </si>
  <si>
    <t>Assessed Value (FCV * .20)</t>
  </si>
  <si>
    <t>Data:</t>
  </si>
  <si>
    <t>Source:</t>
  </si>
  <si>
    <t>Use:</t>
  </si>
  <si>
    <t>Created:</t>
  </si>
  <si>
    <t>Checked:</t>
  </si>
  <si>
    <t>Updated:</t>
  </si>
  <si>
    <t>Cook County Assessor's Office (Freedom of Information Act request, work order no.62939, transaction no. 62013, March 28, 2013)</t>
  </si>
  <si>
    <t>Calculated Tax Liability</t>
  </si>
  <si>
    <t>Actual Tax Payment (per spreadsheet sent to Assessor)</t>
  </si>
  <si>
    <t>Total =</t>
  </si>
  <si>
    <t xml:space="preserve">Average Annual= </t>
  </si>
  <si>
    <t>Tax Year</t>
  </si>
  <si>
    <t>Fiscal Year ("Year Ended")</t>
  </si>
  <si>
    <t>Equal-ization Factor</t>
  </si>
  <si>
    <t>Totals</t>
  </si>
  <si>
    <t>Actual Tax Payment            (per Assessor's records)</t>
  </si>
  <si>
    <t>Fair Cash Value (Net Income * NIM)</t>
  </si>
  <si>
    <t>NIM</t>
  </si>
  <si>
    <t>Calculated less Actual (2016 dollars)</t>
  </si>
  <si>
    <t>Payment (2016 Dollars)</t>
  </si>
  <si>
    <t>Assessed Value                                   (FCV * .38 pre-2009,                                    FCV * .25 post-2008)</t>
  </si>
  <si>
    <t>Tax Rate</t>
  </si>
  <si>
    <t>Standard Tax Liability</t>
  </si>
  <si>
    <t>Standard Tax Liability                      (2016 dollars)</t>
  </si>
  <si>
    <t>Standard Tax Liability                 (Actual NIMs)</t>
  </si>
  <si>
    <t>Standard less Actual</t>
  </si>
  <si>
    <t>Abbreviated Income Statements for United Center Joint Venture, Fiscal Years 1996 - 2010</t>
  </si>
  <si>
    <t>Appendix C, Table A.C.3.</t>
  </si>
  <si>
    <r>
      <t>Notes</t>
    </r>
    <r>
      <rPr>
        <sz val="12"/>
        <rFont val="Arial"/>
        <family val="2"/>
      </rPr>
      <t>:</t>
    </r>
  </si>
  <si>
    <t>Difference between Property Tax Bills Under Standard Assessment Procedures and Actual Tax Payments for the United Center, in Constant 2016 Dollars, Tax Years 1997 — 2011</t>
  </si>
  <si>
    <t xml:space="preserve">Estimated United Center Property Tax Liabilities in Constant 2016 Dollars, under Standard Assessment Procedures, Tax Years 1997 — 2011 </t>
  </si>
  <si>
    <t>The original income statements list two different years for each column of tax data: "tax year" and "year ended." "Tax year" refers to the year when the assessment was executed; "year ended" refers to the fiscal year period during which income used to calculate taxes was generated. This is why the net income figures for fiscal year X correspond to liabilities and payments made for  tax year X+1. Note that "net income" as defined by the Cook County Assessor is pre-income tax (in contrast to its typical usage by accountants). There is a computational error in the income statements for tax year 2007, which the spreadsheets correct based on working backwards from the "calculated tax" row. Blotted cells indicate missing data. There is a computational error in the income statements ("Raw Data") for tax year 2007, which the spreadsheets correct based on working backwards from the "calculated tax" row. Blotted cells indicate missing data. Adjustments were made for calculations of counterfactual property tax liabilities (i.e., liabilities under standard assessment procedures) for post-2008 tax years to reflect the drop in the commercial property assessment level from 38% to 25%. All inflation adjustements made using the CPI-U for the Chicago-Gary-Kenosha MSA. All inflation adjusted values in 2016 dollars. Net Income Multipliers (NIMs) computed directly from income statements. Actual United Center property tax payments vary somewhat (in both directions) from calculated tax liabilities based on the special assessment formula, which is almost certainly an artifact of the appeals process.</t>
  </si>
  <si>
    <t>United Center Calculated Property Tax Liability (Based on Special Formula) and Actual Property Tax Payments Based on Adjusted Net Income, in Constant 2016 Dollars, Tax Years 1997-2011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</si>
</sst>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
    <numFmt numFmtId="165" formatCode="0.0000"/>
    <numFmt numFmtId="166" formatCode="[$-409]mmmm\ d\,\ yyyy;@"/>
    <numFmt numFmtId="167" formatCode="#,##0.00\ \ "/>
    <numFmt numFmtId="168" formatCode="#,##0.00\ \ \ \ \ \ \ \ \ \ \ \ \ \ \ \ "/>
    <numFmt numFmtId="169" formatCode="#0.0"/>
    <numFmt numFmtId="170" formatCode="#0.000"/>
    <numFmt numFmtId="171" formatCode="&quot;$&quot;#,##0.00"/>
    <numFmt numFmtId="172" formatCode="&quot;$&quot;#,##0"/>
  </numFmts>
  <fonts count="21" x14ac:knownFonts="1">
    <font>
      <sz val="10"/>
      <name val="Arial"/>
    </font>
    <font>
      <sz val="8"/>
      <name val="Arial"/>
      <family val="2"/>
    </font>
    <font>
      <b/>
      <sz val="10"/>
      <name val="Calibri"/>
      <family val="2"/>
    </font>
    <font>
      <sz val="10"/>
      <name val="Calibri"/>
      <family val="2"/>
    </font>
    <font>
      <b/>
      <sz val="10"/>
      <color indexed="9"/>
      <name val="Calibri"/>
      <family val="2"/>
    </font>
    <font>
      <b/>
      <sz val="10"/>
      <color indexed="12"/>
      <name val="Calibri"/>
      <family val="2"/>
    </font>
    <font>
      <sz val="10"/>
      <color rgb="FFFF0000"/>
      <name val="Calibri"/>
      <family val="2"/>
    </font>
    <font>
      <b/>
      <sz val="10"/>
      <color rgb="FFFF0000"/>
      <name val="Calibri"/>
      <family val="2"/>
    </font>
    <font>
      <sz val="10"/>
      <name val="Arial"/>
      <family val="2"/>
    </font>
    <font>
      <sz val="10"/>
      <color indexed="8"/>
      <name val="Calibri"/>
      <family val="2"/>
      <scheme val="minor"/>
    </font>
    <font>
      <sz val="10"/>
      <name val="Calibri"/>
      <family val="2"/>
      <scheme val="minor"/>
    </font>
    <font>
      <b/>
      <sz val="10"/>
      <name val="Calibri"/>
      <family val="2"/>
      <scheme val="minor"/>
    </font>
    <font>
      <b/>
      <sz val="10"/>
      <color theme="0"/>
      <name val="Calibri"/>
      <family val="2"/>
      <scheme val="minor"/>
    </font>
    <font>
      <sz val="10"/>
      <color indexed="8"/>
      <name val="Arial"/>
      <family val="2"/>
    </font>
    <font>
      <sz val="10"/>
      <name val="Arial"/>
      <family val="2"/>
    </font>
    <font>
      <sz val="10"/>
      <name val="Calibri"/>
      <family val="2"/>
      <scheme val="minor"/>
    </font>
    <font>
      <sz val="10"/>
      <name val="Arial"/>
      <family val="2"/>
    </font>
    <font>
      <b/>
      <sz val="10"/>
      <name val="Calibri"/>
      <family val="2"/>
      <scheme val="minor"/>
    </font>
    <font>
      <sz val="12"/>
      <name val="Calibri"/>
      <family val="2"/>
      <scheme val="minor"/>
    </font>
    <font>
      <b/>
      <sz val="12"/>
      <color theme="1"/>
      <name val="Calibri"/>
      <family val="2"/>
      <scheme val="minor"/>
    </font>
    <font>
      <sz val="12"/>
      <name val="Arial"/>
      <family val="2"/>
    </font>
  </fonts>
  <fills count="10">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gray0625"/>
    </fill>
    <fill>
      <patternFill patternType="solid">
        <fgColor theme="0" tint="-0.14999847407452621"/>
        <bgColor indexed="64"/>
      </patternFill>
    </fill>
    <fill>
      <patternFill patternType="solid">
        <fgColor rgb="FF99FF66"/>
        <bgColor indexed="8"/>
      </patternFill>
    </fill>
    <fill>
      <patternFill patternType="solid">
        <fgColor rgb="FF99FF66"/>
        <bgColor indexed="64"/>
      </patternFill>
    </fill>
    <fill>
      <patternFill patternType="solid">
        <fgColor rgb="FFFF9999"/>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cellStyleXfs>
  <cellXfs count="176">
    <xf numFmtId="0" fontId="0" fillId="0" borderId="0" xfId="0"/>
    <xf numFmtId="0" fontId="3" fillId="0" borderId="0" xfId="0" applyFont="1"/>
    <xf numFmtId="0" fontId="2" fillId="0" borderId="0" xfId="0" applyFont="1"/>
    <xf numFmtId="0" fontId="5" fillId="0" borderId="0" xfId="0" applyFont="1" applyFill="1" applyBorder="1"/>
    <xf numFmtId="0" fontId="4" fillId="0" borderId="0" xfId="0" applyFont="1" applyFill="1"/>
    <xf numFmtId="0" fontId="2" fillId="0" borderId="0" xfId="0" applyFont="1" applyFill="1" applyBorder="1"/>
    <xf numFmtId="0" fontId="3" fillId="0" borderId="0" xfId="0" applyFont="1" applyFill="1" applyBorder="1"/>
    <xf numFmtId="167" fontId="3" fillId="0" borderId="0" xfId="0" applyNumberFormat="1" applyFont="1"/>
    <xf numFmtId="169" fontId="13" fillId="0" borderId="0" xfId="0" applyNumberFormat="1" applyFont="1" applyAlignment="1">
      <alignment horizontal="right"/>
    </xf>
    <xf numFmtId="170" fontId="13" fillId="0" borderId="0" xfId="0" applyNumberFormat="1" applyFont="1" applyAlignment="1">
      <alignment horizontal="right"/>
    </xf>
    <xf numFmtId="0" fontId="10" fillId="6" borderId="7" xfId="0" applyFont="1" applyFill="1" applyBorder="1"/>
    <xf numFmtId="0" fontId="14" fillId="0" borderId="0" xfId="0" applyFont="1"/>
    <xf numFmtId="168" fontId="14" fillId="0" borderId="0" xfId="0" applyNumberFormat="1" applyFont="1"/>
    <xf numFmtId="4" fontId="14" fillId="0" borderId="0" xfId="0" applyNumberFormat="1" applyFont="1"/>
    <xf numFmtId="0" fontId="2" fillId="0" borderId="20" xfId="0" applyFont="1" applyBorder="1" applyAlignment="1">
      <alignment horizontal="center"/>
    </xf>
    <xf numFmtId="172" fontId="3" fillId="5" borderId="1" xfId="0" applyNumberFormat="1" applyFont="1" applyFill="1" applyBorder="1" applyAlignment="1">
      <alignment horizontal="right"/>
    </xf>
    <xf numFmtId="172" fontId="3" fillId="0" borderId="1" xfId="0" applyNumberFormat="1" applyFont="1" applyFill="1" applyBorder="1" applyAlignment="1">
      <alignment horizontal="right"/>
    </xf>
    <xf numFmtId="172" fontId="3" fillId="0" borderId="1" xfId="0" applyNumberFormat="1" applyFont="1" applyBorder="1"/>
    <xf numFmtId="172" fontId="7" fillId="0" borderId="3" xfId="0" applyNumberFormat="1" applyFont="1" applyFill="1" applyBorder="1" applyAlignment="1">
      <alignment horizontal="right"/>
    </xf>
    <xf numFmtId="164" fontId="2" fillId="0" borderId="32" xfId="0" applyNumberFormat="1" applyFont="1" applyBorder="1"/>
    <xf numFmtId="0" fontId="2" fillId="0" borderId="22" xfId="0" applyFont="1" applyBorder="1" applyAlignment="1">
      <alignment horizontal="center"/>
    </xf>
    <xf numFmtId="172" fontId="3" fillId="5" borderId="3" xfId="0" applyNumberFormat="1" applyFont="1" applyFill="1" applyBorder="1" applyAlignment="1">
      <alignment horizontal="right"/>
    </xf>
    <xf numFmtId="172" fontId="3" fillId="0" borderId="3" xfId="0" applyNumberFormat="1" applyFont="1" applyFill="1" applyBorder="1" applyAlignment="1">
      <alignment horizontal="right"/>
    </xf>
    <xf numFmtId="172" fontId="3" fillId="0" borderId="3" xfId="0" applyNumberFormat="1" applyFont="1" applyBorder="1"/>
    <xf numFmtId="172" fontId="3" fillId="0" borderId="3" xfId="0" applyNumberFormat="1" applyFont="1" applyBorder="1" applyAlignment="1"/>
    <xf numFmtId="172" fontId="3" fillId="5" borderId="3" xfId="0" applyNumberFormat="1" applyFont="1" applyFill="1" applyBorder="1"/>
    <xf numFmtId="0" fontId="2" fillId="0" borderId="26" xfId="0" applyFont="1" applyBorder="1" applyAlignment="1">
      <alignment horizontal="center"/>
    </xf>
    <xf numFmtId="172" fontId="3" fillId="0" borderId="33" xfId="0" applyNumberFormat="1" applyFont="1" applyBorder="1"/>
    <xf numFmtId="172" fontId="3" fillId="0" borderId="33" xfId="0" applyNumberFormat="1" applyFont="1" applyBorder="1" applyAlignment="1"/>
    <xf numFmtId="172" fontId="3" fillId="5" borderId="33" xfId="0" applyNumberFormat="1" applyFont="1" applyFill="1" applyBorder="1"/>
    <xf numFmtId="172" fontId="7" fillId="0" borderId="33" xfId="0" applyNumberFormat="1" applyFont="1" applyFill="1" applyBorder="1" applyAlignment="1">
      <alignment horizontal="right"/>
    </xf>
    <xf numFmtId="164" fontId="2" fillId="0" borderId="34" xfId="0" applyNumberFormat="1" applyFont="1" applyBorder="1"/>
    <xf numFmtId="0" fontId="19" fillId="4" borderId="15" xfId="0" applyFont="1" applyFill="1" applyBorder="1"/>
    <xf numFmtId="0" fontId="19" fillId="4" borderId="18" xfId="0" applyFont="1" applyFill="1" applyBorder="1"/>
    <xf numFmtId="0" fontId="19" fillId="4" borderId="20" xfId="0" applyFont="1" applyFill="1" applyBorder="1"/>
    <xf numFmtId="0" fontId="19" fillId="4" borderId="22" xfId="0" applyFont="1" applyFill="1" applyBorder="1"/>
    <xf numFmtId="0" fontId="19" fillId="4" borderId="23" xfId="0" applyFont="1" applyFill="1" applyBorder="1" applyAlignment="1">
      <alignment vertical="top"/>
    </xf>
    <xf numFmtId="0" fontId="19" fillId="4" borderId="26" xfId="0" applyFont="1" applyFill="1" applyBorder="1"/>
    <xf numFmtId="0" fontId="2" fillId="4" borderId="20" xfId="0" applyFont="1" applyFill="1" applyBorder="1" applyAlignment="1">
      <alignment horizontal="center"/>
    </xf>
    <xf numFmtId="171" fontId="3" fillId="4" borderId="1" xfId="0" applyNumberFormat="1" applyFont="1" applyFill="1" applyBorder="1" applyAlignment="1">
      <alignment horizontal="center"/>
    </xf>
    <xf numFmtId="2" fontId="3" fillId="4" borderId="1" xfId="0" applyNumberFormat="1" applyFont="1" applyFill="1" applyBorder="1" applyAlignment="1">
      <alignment horizontal="center"/>
    </xf>
    <xf numFmtId="2" fontId="3" fillId="4" borderId="6" xfId="0" applyNumberFormat="1" applyFont="1" applyFill="1" applyBorder="1" applyAlignment="1">
      <alignment horizontal="center"/>
    </xf>
    <xf numFmtId="171" fontId="3" fillId="4" borderId="1" xfId="0" applyNumberFormat="1" applyFont="1" applyFill="1" applyBorder="1" applyAlignment="1">
      <alignment horizontal="right"/>
    </xf>
    <xf numFmtId="2" fontId="10" fillId="4" borderId="1" xfId="1" applyNumberFormat="1" applyFont="1" applyFill="1" applyBorder="1" applyAlignment="1">
      <alignment horizontal="center"/>
    </xf>
    <xf numFmtId="171" fontId="3" fillId="4" borderId="30" xfId="0" applyNumberFormat="1" applyFont="1" applyFill="1" applyBorder="1" applyAlignment="1">
      <alignment horizontal="right"/>
    </xf>
    <xf numFmtId="0" fontId="2" fillId="4" borderId="22" xfId="0" applyFont="1" applyFill="1" applyBorder="1" applyAlignment="1">
      <alignment horizontal="center"/>
    </xf>
    <xf numFmtId="171" fontId="3" fillId="4" borderId="3" xfId="0" applyNumberFormat="1" applyFont="1" applyFill="1" applyBorder="1" applyAlignment="1">
      <alignment horizontal="center"/>
    </xf>
    <xf numFmtId="2" fontId="3" fillId="4" borderId="3" xfId="0" applyNumberFormat="1" applyFont="1" applyFill="1" applyBorder="1" applyAlignment="1">
      <alignment horizontal="center"/>
    </xf>
    <xf numFmtId="2" fontId="3" fillId="4" borderId="4" xfId="0" applyNumberFormat="1" applyFont="1" applyFill="1" applyBorder="1" applyAlignment="1">
      <alignment horizontal="center"/>
    </xf>
    <xf numFmtId="171" fontId="3" fillId="4" borderId="3" xfId="0" applyNumberFormat="1" applyFont="1" applyFill="1" applyBorder="1" applyAlignment="1">
      <alignment horizontal="right"/>
    </xf>
    <xf numFmtId="2" fontId="10" fillId="4" borderId="3" xfId="1" applyNumberFormat="1" applyFont="1" applyFill="1" applyBorder="1" applyAlignment="1">
      <alignment horizontal="center"/>
    </xf>
    <xf numFmtId="171" fontId="3" fillId="4" borderId="32" xfId="0" applyNumberFormat="1" applyFont="1" applyFill="1" applyBorder="1" applyAlignment="1">
      <alignment horizontal="right"/>
    </xf>
    <xf numFmtId="0" fontId="2" fillId="4" borderId="38" xfId="0" applyFont="1" applyFill="1" applyBorder="1" applyAlignment="1">
      <alignment horizontal="center"/>
    </xf>
    <xf numFmtId="0" fontId="3" fillId="4" borderId="39" xfId="0" applyFont="1" applyFill="1" applyBorder="1"/>
    <xf numFmtId="0" fontId="3" fillId="4" borderId="40" xfId="0" applyFont="1" applyFill="1" applyBorder="1"/>
    <xf numFmtId="0" fontId="2" fillId="4" borderId="39" xfId="0" applyFont="1" applyFill="1" applyBorder="1"/>
    <xf numFmtId="171" fontId="2" fillId="4" borderId="41" xfId="0" applyNumberFormat="1" applyFont="1" applyFill="1" applyBorder="1" applyAlignment="1">
      <alignment horizontal="right"/>
    </xf>
    <xf numFmtId="171" fontId="6" fillId="0" borderId="10" xfId="0" applyNumberFormat="1" applyFont="1" applyFill="1" applyBorder="1" applyAlignment="1">
      <alignment horizontal="right"/>
    </xf>
    <xf numFmtId="171" fontId="3" fillId="0" borderId="10" xfId="0" applyNumberFormat="1" applyFont="1" applyFill="1" applyBorder="1" applyAlignment="1">
      <alignment horizontal="right"/>
    </xf>
    <xf numFmtId="171" fontId="3" fillId="0" borderId="1" xfId="0" applyNumberFormat="1" applyFont="1" applyFill="1" applyBorder="1" applyAlignment="1">
      <alignment horizontal="right"/>
    </xf>
    <xf numFmtId="171" fontId="6" fillId="0" borderId="8" xfId="0" applyNumberFormat="1" applyFont="1" applyFill="1" applyBorder="1" applyAlignment="1">
      <alignment horizontal="right"/>
    </xf>
    <xf numFmtId="171" fontId="3" fillId="0" borderId="8" xfId="0" applyNumberFormat="1" applyFont="1" applyFill="1" applyBorder="1" applyAlignment="1">
      <alignment horizontal="right"/>
    </xf>
    <xf numFmtId="171" fontId="3" fillId="0" borderId="3" xfId="0" applyNumberFormat="1" applyFont="1" applyFill="1" applyBorder="1" applyAlignment="1">
      <alignment horizontal="right"/>
    </xf>
    <xf numFmtId="171" fontId="6" fillId="0" borderId="8" xfId="0" applyNumberFormat="1" applyFont="1" applyBorder="1" applyAlignment="1">
      <alignment horizontal="right"/>
    </xf>
    <xf numFmtId="171" fontId="6" fillId="0" borderId="9" xfId="0" applyNumberFormat="1" applyFont="1" applyBorder="1" applyAlignment="1">
      <alignment horizontal="right"/>
    </xf>
    <xf numFmtId="171" fontId="3" fillId="0" borderId="9" xfId="0" applyNumberFormat="1" applyFont="1" applyFill="1" applyBorder="1" applyAlignment="1">
      <alignment horizontal="right"/>
    </xf>
    <xf numFmtId="171" fontId="3" fillId="0" borderId="2" xfId="0" applyNumberFormat="1" applyFont="1" applyFill="1" applyBorder="1" applyAlignment="1">
      <alignment horizontal="right"/>
    </xf>
    <xf numFmtId="165" fontId="3" fillId="0" borderId="6" xfId="0" applyNumberFormat="1" applyFont="1" applyFill="1" applyBorder="1" applyAlignment="1">
      <alignment horizontal="center"/>
    </xf>
    <xf numFmtId="165" fontId="3" fillId="0" borderId="4" xfId="0" applyNumberFormat="1" applyFont="1" applyFill="1" applyBorder="1" applyAlignment="1">
      <alignment horizontal="center"/>
    </xf>
    <xf numFmtId="165" fontId="3" fillId="0" borderId="4" xfId="0" applyNumberFormat="1" applyFont="1" applyBorder="1" applyAlignment="1">
      <alignment horizontal="center"/>
    </xf>
    <xf numFmtId="165" fontId="3" fillId="0" borderId="5" xfId="0" applyNumberFormat="1" applyFont="1" applyBorder="1" applyAlignment="1">
      <alignment horizontal="center"/>
    </xf>
    <xf numFmtId="165" fontId="3" fillId="0" borderId="1" xfId="0" applyNumberFormat="1" applyFont="1" applyFill="1" applyBorder="1" applyAlignment="1">
      <alignment horizontal="center"/>
    </xf>
    <xf numFmtId="165" fontId="3" fillId="0" borderId="3" xfId="0" applyNumberFormat="1" applyFont="1" applyFill="1" applyBorder="1" applyAlignment="1">
      <alignment horizontal="center"/>
    </xf>
    <xf numFmtId="165" fontId="3" fillId="0" borderId="3" xfId="0" applyNumberFormat="1" applyFont="1" applyBorder="1" applyAlignment="1">
      <alignment horizontal="center"/>
    </xf>
    <xf numFmtId="165" fontId="3" fillId="0" borderId="2" xfId="0" applyNumberFormat="1" applyFont="1" applyBorder="1" applyAlignment="1">
      <alignment horizontal="center"/>
    </xf>
    <xf numFmtId="164" fontId="9" fillId="0" borderId="10" xfId="1" applyNumberFormat="1" applyFont="1" applyBorder="1" applyAlignment="1">
      <alignment horizontal="center"/>
    </xf>
    <xf numFmtId="164" fontId="9" fillId="0" borderId="8" xfId="1" applyNumberFormat="1" applyFont="1" applyBorder="1" applyAlignment="1">
      <alignment horizontal="center"/>
    </xf>
    <xf numFmtId="164" fontId="9" fillId="0" borderId="9" xfId="1" applyNumberFormat="1" applyFont="1" applyBorder="1" applyAlignment="1">
      <alignment horizontal="center"/>
    </xf>
    <xf numFmtId="0" fontId="0" fillId="0" borderId="0" xfId="0" applyAlignment="1">
      <alignment horizontal="center"/>
    </xf>
    <xf numFmtId="0" fontId="10" fillId="0" borderId="7" xfId="0" applyFont="1" applyBorder="1" applyAlignment="1">
      <alignment horizontal="center"/>
    </xf>
    <xf numFmtId="171" fontId="3" fillId="0" borderId="30" xfId="0" applyNumberFormat="1" applyFont="1" applyFill="1" applyBorder="1" applyAlignment="1">
      <alignment horizontal="right"/>
    </xf>
    <xf numFmtId="0" fontId="2" fillId="0" borderId="18" xfId="0" applyFont="1" applyBorder="1" applyAlignment="1">
      <alignment horizontal="center"/>
    </xf>
    <xf numFmtId="0" fontId="11" fillId="0" borderId="23" xfId="0" applyFont="1" applyBorder="1" applyAlignment="1">
      <alignment horizontal="center"/>
    </xf>
    <xf numFmtId="0" fontId="0" fillId="6" borderId="43" xfId="0" applyFill="1" applyBorder="1"/>
    <xf numFmtId="0" fontId="2" fillId="0" borderId="0" xfId="0" applyFont="1" applyBorder="1" applyAlignment="1">
      <alignment horizontal="right"/>
    </xf>
    <xf numFmtId="4" fontId="4" fillId="2" borderId="25" xfId="0" applyNumberFormat="1" applyFont="1" applyFill="1" applyBorder="1"/>
    <xf numFmtId="0" fontId="11" fillId="0" borderId="46" xfId="0" applyFont="1" applyBorder="1" applyAlignment="1">
      <alignment horizontal="right"/>
    </xf>
    <xf numFmtId="4" fontId="12" fillId="3" borderId="48" xfId="0" applyNumberFormat="1" applyFont="1" applyFill="1" applyBorder="1"/>
    <xf numFmtId="171" fontId="15" fillId="4" borderId="3" xfId="0" applyNumberFormat="1" applyFont="1" applyFill="1" applyBorder="1" applyAlignment="1">
      <alignment horizontal="right"/>
    </xf>
    <xf numFmtId="2" fontId="15" fillId="4" borderId="3" xfId="1" applyNumberFormat="1" applyFont="1" applyFill="1" applyBorder="1" applyAlignment="1">
      <alignment horizontal="center"/>
    </xf>
    <xf numFmtId="171" fontId="15" fillId="4" borderId="32" xfId="0" applyNumberFormat="1" applyFont="1" applyFill="1" applyBorder="1" applyAlignment="1">
      <alignment horizontal="right"/>
    </xf>
    <xf numFmtId="0" fontId="11" fillId="4" borderId="38" xfId="0" applyFont="1" applyFill="1" applyBorder="1" applyAlignment="1">
      <alignment horizontal="center"/>
    </xf>
    <xf numFmtId="0" fontId="16" fillId="6" borderId="39" xfId="0" applyFont="1" applyFill="1" applyBorder="1" applyAlignment="1">
      <alignment horizontal="center"/>
    </xf>
    <xf numFmtId="171" fontId="17" fillId="4" borderId="39" xfId="0" applyNumberFormat="1" applyFont="1" applyFill="1" applyBorder="1" applyAlignment="1">
      <alignment horizontal="right"/>
    </xf>
    <xf numFmtId="0" fontId="16" fillId="6" borderId="39" xfId="0" applyFont="1" applyFill="1" applyBorder="1" applyAlignment="1">
      <alignment horizontal="right"/>
    </xf>
    <xf numFmtId="171" fontId="17" fillId="4" borderId="41" xfId="0" applyNumberFormat="1" applyFont="1" applyFill="1" applyBorder="1" applyAlignment="1">
      <alignment horizontal="right"/>
    </xf>
    <xf numFmtId="0" fontId="19" fillId="4" borderId="20" xfId="0" applyFont="1" applyFill="1" applyBorder="1" applyAlignment="1">
      <alignment vertical="top"/>
    </xf>
    <xf numFmtId="0" fontId="19" fillId="4" borderId="22" xfId="0" applyFont="1" applyFill="1" applyBorder="1" applyAlignment="1">
      <alignment vertical="top"/>
    </xf>
    <xf numFmtId="0" fontId="19" fillId="4" borderId="18" xfId="0" applyFont="1" applyFill="1" applyBorder="1" applyAlignment="1">
      <alignment vertical="top"/>
    </xf>
    <xf numFmtId="0" fontId="10" fillId="4" borderId="10" xfId="0" applyFont="1" applyFill="1" applyBorder="1" applyAlignment="1">
      <alignment horizontal="justify" vertical="top" wrapText="1"/>
    </xf>
    <xf numFmtId="0" fontId="10" fillId="4" borderId="11" xfId="0" applyFont="1" applyFill="1" applyBorder="1" applyAlignment="1">
      <alignment horizontal="justify" vertical="top" wrapText="1"/>
    </xf>
    <xf numFmtId="0" fontId="10" fillId="4" borderId="21" xfId="0" applyFont="1" applyFill="1" applyBorder="1" applyAlignment="1">
      <alignment horizontal="justify" vertical="top" wrapText="1"/>
    </xf>
    <xf numFmtId="0" fontId="10" fillId="4" borderId="8" xfId="0" applyFont="1" applyFill="1" applyBorder="1" applyAlignment="1">
      <alignment horizontal="justify" vertical="top" wrapText="1"/>
    </xf>
    <xf numFmtId="0" fontId="10" fillId="4" borderId="0" xfId="0" applyFont="1" applyFill="1" applyBorder="1" applyAlignment="1">
      <alignment horizontal="justify" vertical="top" wrapText="1"/>
    </xf>
    <xf numFmtId="0" fontId="10" fillId="4" borderId="25" xfId="0" applyFont="1" applyFill="1" applyBorder="1" applyAlignment="1">
      <alignment horizontal="justify" vertical="top" wrapText="1"/>
    </xf>
    <xf numFmtId="0" fontId="10" fillId="4" borderId="9" xfId="0" applyFont="1" applyFill="1" applyBorder="1" applyAlignment="1">
      <alignment horizontal="justify" vertical="top" wrapText="1"/>
    </xf>
    <xf numFmtId="0" fontId="10" fillId="4" borderId="12" xfId="0" applyFont="1" applyFill="1" applyBorder="1" applyAlignment="1">
      <alignment horizontal="justify" vertical="top" wrapText="1"/>
    </xf>
    <xf numFmtId="0" fontId="10" fillId="4" borderId="19" xfId="0" applyFont="1" applyFill="1" applyBorder="1" applyAlignment="1">
      <alignment horizontal="justify" vertical="top" wrapText="1"/>
    </xf>
    <xf numFmtId="166" fontId="18" fillId="4" borderId="35" xfId="0" applyNumberFormat="1" applyFont="1" applyFill="1" applyBorder="1" applyAlignment="1">
      <alignment horizontal="left" vertical="top" wrapText="1"/>
    </xf>
    <xf numFmtId="166" fontId="18" fillId="4" borderId="36" xfId="0" applyNumberFormat="1" applyFont="1" applyFill="1" applyBorder="1" applyAlignment="1">
      <alignment horizontal="left" vertical="top" wrapText="1"/>
    </xf>
    <xf numFmtId="166" fontId="18" fillId="4" borderId="37" xfId="0" applyNumberFormat="1" applyFont="1" applyFill="1" applyBorder="1" applyAlignment="1">
      <alignment horizontal="left" vertical="top" wrapText="1"/>
    </xf>
    <xf numFmtId="0" fontId="10" fillId="4" borderId="16" xfId="0" applyFont="1" applyFill="1" applyBorder="1" applyAlignment="1">
      <alignment vertical="top" wrapText="1"/>
    </xf>
    <xf numFmtId="0" fontId="10" fillId="4" borderId="17" xfId="0" applyFont="1" applyFill="1" applyBorder="1" applyAlignment="1">
      <alignment vertical="top" wrapText="1"/>
    </xf>
    <xf numFmtId="0" fontId="10" fillId="4" borderId="12" xfId="0" applyFont="1" applyFill="1" applyBorder="1" applyAlignment="1">
      <alignment vertical="top" wrapText="1"/>
    </xf>
    <xf numFmtId="0" fontId="10" fillId="4" borderId="19" xfId="0" applyFont="1" applyFill="1" applyBorder="1" applyAlignment="1">
      <alignment vertical="top" wrapText="1"/>
    </xf>
    <xf numFmtId="0" fontId="18" fillId="4" borderId="11" xfId="0" applyFont="1" applyFill="1" applyBorder="1" applyAlignment="1">
      <alignment vertical="top" wrapText="1"/>
    </xf>
    <xf numFmtId="0" fontId="18" fillId="4" borderId="21" xfId="0" applyFont="1" applyFill="1" applyBorder="1" applyAlignment="1">
      <alignment vertical="top" wrapText="1"/>
    </xf>
    <xf numFmtId="0" fontId="18" fillId="4" borderId="12" xfId="0" applyFont="1" applyFill="1" applyBorder="1" applyAlignment="1">
      <alignment vertical="top" wrapText="1"/>
    </xf>
    <xf numFmtId="0" fontId="18" fillId="4" borderId="19" xfId="0" applyFont="1" applyFill="1" applyBorder="1" applyAlignment="1">
      <alignment vertical="top" wrapText="1"/>
    </xf>
    <xf numFmtId="0" fontId="18" fillId="4" borderId="13" xfId="0" applyFont="1" applyFill="1" applyBorder="1" applyAlignment="1">
      <alignment vertical="top" wrapText="1"/>
    </xf>
    <xf numFmtId="0" fontId="18" fillId="4" borderId="14" xfId="0" applyFont="1" applyFill="1" applyBorder="1" applyAlignment="1">
      <alignment vertical="top" wrapText="1"/>
    </xf>
    <xf numFmtId="0" fontId="18" fillId="4" borderId="24" xfId="0" applyFont="1" applyFill="1" applyBorder="1" applyAlignment="1">
      <alignment vertical="top" wrapText="1"/>
    </xf>
    <xf numFmtId="166" fontId="18" fillId="4" borderId="13" xfId="0" applyNumberFormat="1" applyFont="1" applyFill="1" applyBorder="1" applyAlignment="1">
      <alignment horizontal="left" vertical="top" wrapText="1"/>
    </xf>
    <xf numFmtId="166" fontId="18" fillId="4" borderId="14" xfId="0" applyNumberFormat="1" applyFont="1" applyFill="1" applyBorder="1" applyAlignment="1">
      <alignment horizontal="left" vertical="top" wrapText="1"/>
    </xf>
    <xf numFmtId="166" fontId="18" fillId="4" borderId="24" xfId="0" applyNumberFormat="1" applyFont="1" applyFill="1" applyBorder="1" applyAlignment="1">
      <alignment horizontal="left" vertical="top" wrapText="1"/>
    </xf>
    <xf numFmtId="0" fontId="2" fillId="8" borderId="1" xfId="0" applyFont="1" applyFill="1" applyBorder="1" applyAlignment="1">
      <alignment horizontal="center" wrapText="1"/>
    </xf>
    <xf numFmtId="0" fontId="2" fillId="8" borderId="2" xfId="0" applyFont="1" applyFill="1" applyBorder="1" applyAlignment="1">
      <alignment horizontal="center" wrapText="1"/>
    </xf>
    <xf numFmtId="0" fontId="2" fillId="9" borderId="1" xfId="0" applyFont="1" applyFill="1" applyBorder="1" applyAlignment="1">
      <alignment horizontal="center" wrapText="1"/>
    </xf>
    <xf numFmtId="0" fontId="2" fillId="9"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2" fillId="0" borderId="27"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left"/>
    </xf>
    <xf numFmtId="0" fontId="2" fillId="0" borderId="20" xfId="0" applyFont="1" applyBorder="1" applyAlignment="1">
      <alignment horizontal="center" wrapText="1"/>
    </xf>
    <xf numFmtId="0" fontId="2" fillId="0" borderId="18" xfId="0" applyFont="1" applyBorder="1" applyAlignment="1">
      <alignment horizont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1" xfId="0" applyFont="1" applyFill="1" applyBorder="1" applyAlignment="1">
      <alignment horizontal="center" wrapText="1"/>
    </xf>
    <xf numFmtId="0" fontId="2" fillId="7" borderId="2" xfId="0" applyFont="1" applyFill="1" applyBorder="1" applyAlignment="1">
      <alignment horizontal="center" wrapText="1"/>
    </xf>
    <xf numFmtId="0" fontId="4" fillId="2" borderId="30" xfId="0" applyFont="1" applyFill="1" applyBorder="1" applyAlignment="1">
      <alignment horizontal="center" wrapText="1"/>
    </xf>
    <xf numFmtId="0" fontId="4" fillId="2" borderId="31" xfId="0" applyFont="1" applyFill="1" applyBorder="1" applyAlignment="1">
      <alignment horizontal="center" wrapText="1"/>
    </xf>
    <xf numFmtId="0" fontId="2" fillId="4" borderId="3" xfId="0" applyFont="1" applyFill="1" applyBorder="1" applyAlignment="1">
      <alignment horizontal="center" wrapText="1"/>
    </xf>
    <xf numFmtId="0" fontId="2" fillId="4" borderId="20" xfId="0" applyFont="1" applyFill="1" applyBorder="1" applyAlignment="1">
      <alignment horizontal="center" wrapText="1"/>
    </xf>
    <xf numFmtId="0" fontId="2" fillId="4" borderId="22" xfId="0" applyFont="1" applyFill="1" applyBorder="1" applyAlignment="1">
      <alignment horizontal="center" wrapText="1"/>
    </xf>
    <xf numFmtId="0" fontId="2" fillId="4" borderId="18" xfId="0" applyFont="1" applyFill="1" applyBorder="1" applyAlignment="1">
      <alignment horizontal="center" wrapText="1"/>
    </xf>
    <xf numFmtId="0" fontId="2" fillId="4" borderId="30" xfId="0" applyFont="1" applyFill="1" applyBorder="1" applyAlignment="1">
      <alignment horizontal="center" wrapText="1"/>
    </xf>
    <xf numFmtId="0" fontId="2" fillId="4" borderId="32" xfId="0" applyFont="1" applyFill="1" applyBorder="1" applyAlignment="1">
      <alignment horizontal="center" wrapText="1"/>
    </xf>
    <xf numFmtId="0" fontId="2" fillId="4" borderId="31" xfId="0" applyFont="1" applyFill="1" applyBorder="1" applyAlignment="1">
      <alignment horizontal="center" wrapText="1"/>
    </xf>
    <xf numFmtId="0" fontId="2" fillId="0" borderId="42"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3" fillId="6" borderId="44" xfId="0" applyFont="1" applyFill="1" applyBorder="1" applyAlignment="1">
      <alignment horizontal="center"/>
    </xf>
    <xf numFmtId="0" fontId="3" fillId="6" borderId="11" xfId="0" applyFont="1" applyFill="1" applyBorder="1" applyAlignment="1">
      <alignment horizontal="center"/>
    </xf>
    <xf numFmtId="0" fontId="3" fillId="6" borderId="6" xfId="0" applyFont="1" applyFill="1" applyBorder="1" applyAlignment="1">
      <alignment horizontal="center"/>
    </xf>
    <xf numFmtId="0" fontId="3" fillId="6" borderId="45" xfId="0" applyFont="1" applyFill="1" applyBorder="1" applyAlignment="1">
      <alignment horizontal="center"/>
    </xf>
    <xf numFmtId="0" fontId="3" fillId="6" borderId="46" xfId="0" applyFont="1" applyFill="1" applyBorder="1" applyAlignment="1">
      <alignment horizontal="center"/>
    </xf>
    <xf numFmtId="0" fontId="3" fillId="6" borderId="47" xfId="0" applyFont="1" applyFill="1" applyBorder="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2" borderId="0" xfId="0" applyFont="1" applyFill="1" applyBorder="1" applyAlignment="1">
      <alignment horizontal="center" wrapText="1"/>
    </xf>
    <xf numFmtId="0" fontId="4" fillId="2" borderId="25" xfId="0" applyFont="1" applyFill="1" applyBorder="1" applyAlignment="1">
      <alignment horizontal="center" wrapText="1"/>
    </xf>
    <xf numFmtId="0" fontId="2" fillId="0" borderId="49" xfId="0"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0" fontId="11" fillId="4" borderId="32" xfId="0" applyFont="1" applyFill="1" applyBorder="1" applyAlignment="1">
      <alignment horizontal="center" wrapText="1"/>
    </xf>
    <xf numFmtId="0" fontId="11" fillId="4" borderId="31" xfId="0" applyFont="1" applyFill="1" applyBorder="1" applyAlignment="1">
      <alignment horizontal="center" wrapText="1"/>
    </xf>
    <xf numFmtId="0" fontId="11" fillId="4" borderId="22" xfId="0" applyFont="1" applyFill="1" applyBorder="1" applyAlignment="1">
      <alignment horizontal="center" wrapText="1"/>
    </xf>
    <xf numFmtId="0" fontId="11" fillId="4" borderId="18" xfId="0" applyFont="1" applyFill="1" applyBorder="1" applyAlignment="1">
      <alignment horizontal="center" wrapText="1"/>
    </xf>
    <xf numFmtId="0" fontId="11" fillId="4" borderId="3" xfId="0" applyFont="1" applyFill="1" applyBorder="1" applyAlignment="1">
      <alignment horizontal="center" wrapText="1"/>
    </xf>
    <xf numFmtId="0" fontId="11" fillId="4" borderId="2" xfId="0" applyFont="1" applyFill="1" applyBorder="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selection activeCell="B26" sqref="B26"/>
    </sheetView>
  </sheetViews>
  <sheetFormatPr defaultRowHeight="12.75" x14ac:dyDescent="0.2"/>
  <sheetData>
    <row r="1" spans="1:9" ht="15.75" x14ac:dyDescent="0.25">
      <c r="A1" s="32" t="s">
        <v>18</v>
      </c>
      <c r="B1" s="111" t="s">
        <v>47</v>
      </c>
      <c r="C1" s="111"/>
      <c r="D1" s="111"/>
      <c r="E1" s="111"/>
      <c r="F1" s="111"/>
      <c r="G1" s="111"/>
      <c r="H1" s="111"/>
      <c r="I1" s="112"/>
    </row>
    <row r="2" spans="1:9" ht="15.75" x14ac:dyDescent="0.25">
      <c r="A2" s="33"/>
      <c r="B2" s="113"/>
      <c r="C2" s="113"/>
      <c r="D2" s="113"/>
      <c r="E2" s="113"/>
      <c r="F2" s="113"/>
      <c r="G2" s="113"/>
      <c r="H2" s="113"/>
      <c r="I2" s="114"/>
    </row>
    <row r="3" spans="1:9" ht="15.75" x14ac:dyDescent="0.25">
      <c r="A3" s="34" t="s">
        <v>19</v>
      </c>
      <c r="B3" s="115" t="s">
        <v>24</v>
      </c>
      <c r="C3" s="115"/>
      <c r="D3" s="115"/>
      <c r="E3" s="115"/>
      <c r="F3" s="115"/>
      <c r="G3" s="115"/>
      <c r="H3" s="115"/>
      <c r="I3" s="116"/>
    </row>
    <row r="4" spans="1:9" ht="15.75" x14ac:dyDescent="0.25">
      <c r="A4" s="35"/>
      <c r="B4" s="117"/>
      <c r="C4" s="117"/>
      <c r="D4" s="117"/>
      <c r="E4" s="117"/>
      <c r="F4" s="117"/>
      <c r="G4" s="117"/>
      <c r="H4" s="117"/>
      <c r="I4" s="118"/>
    </row>
    <row r="5" spans="1:9" ht="15.75" x14ac:dyDescent="0.2">
      <c r="A5" s="36" t="s">
        <v>20</v>
      </c>
      <c r="B5" s="119" t="s">
        <v>45</v>
      </c>
      <c r="C5" s="120"/>
      <c r="D5" s="120"/>
      <c r="E5" s="120"/>
      <c r="F5" s="120"/>
      <c r="G5" s="120"/>
      <c r="H5" s="120"/>
      <c r="I5" s="121"/>
    </row>
    <row r="6" spans="1:9" ht="15" customHeight="1" x14ac:dyDescent="0.2">
      <c r="A6" s="96" t="s">
        <v>46</v>
      </c>
      <c r="B6" s="99" t="s">
        <v>49</v>
      </c>
      <c r="C6" s="100"/>
      <c r="D6" s="100"/>
      <c r="E6" s="100"/>
      <c r="F6" s="100"/>
      <c r="G6" s="100"/>
      <c r="H6" s="100"/>
      <c r="I6" s="101"/>
    </row>
    <row r="7" spans="1:9" ht="15" customHeight="1" x14ac:dyDescent="0.2">
      <c r="A7" s="97"/>
      <c r="B7" s="102"/>
      <c r="C7" s="103"/>
      <c r="D7" s="103"/>
      <c r="E7" s="103"/>
      <c r="F7" s="103"/>
      <c r="G7" s="103"/>
      <c r="H7" s="103"/>
      <c r="I7" s="104"/>
    </row>
    <row r="8" spans="1:9" ht="15" customHeight="1" x14ac:dyDescent="0.2">
      <c r="A8" s="97"/>
      <c r="B8" s="102"/>
      <c r="C8" s="103"/>
      <c r="D8" s="103"/>
      <c r="E8" s="103"/>
      <c r="F8" s="103"/>
      <c r="G8" s="103"/>
      <c r="H8" s="103"/>
      <c r="I8" s="104"/>
    </row>
    <row r="9" spans="1:9" ht="15" customHeight="1" x14ac:dyDescent="0.2">
      <c r="A9" s="97"/>
      <c r="B9" s="102"/>
      <c r="C9" s="103"/>
      <c r="D9" s="103"/>
      <c r="E9" s="103"/>
      <c r="F9" s="103"/>
      <c r="G9" s="103"/>
      <c r="H9" s="103"/>
      <c r="I9" s="104"/>
    </row>
    <row r="10" spans="1:9" ht="15" customHeight="1" x14ac:dyDescent="0.2">
      <c r="A10" s="97"/>
      <c r="B10" s="102"/>
      <c r="C10" s="103"/>
      <c r="D10" s="103"/>
      <c r="E10" s="103"/>
      <c r="F10" s="103"/>
      <c r="G10" s="103"/>
      <c r="H10" s="103"/>
      <c r="I10" s="104"/>
    </row>
    <row r="11" spans="1:9" ht="15" customHeight="1" x14ac:dyDescent="0.2">
      <c r="A11" s="97"/>
      <c r="B11" s="102"/>
      <c r="C11" s="103"/>
      <c r="D11" s="103"/>
      <c r="E11" s="103"/>
      <c r="F11" s="103"/>
      <c r="G11" s="103"/>
      <c r="H11" s="103"/>
      <c r="I11" s="104"/>
    </row>
    <row r="12" spans="1:9" ht="15" customHeight="1" x14ac:dyDescent="0.2">
      <c r="A12" s="97"/>
      <c r="B12" s="102"/>
      <c r="C12" s="103"/>
      <c r="D12" s="103"/>
      <c r="E12" s="103"/>
      <c r="F12" s="103"/>
      <c r="G12" s="103"/>
      <c r="H12" s="103"/>
      <c r="I12" s="104"/>
    </row>
    <row r="13" spans="1:9" ht="15" customHeight="1" x14ac:dyDescent="0.2">
      <c r="A13" s="97"/>
      <c r="B13" s="102"/>
      <c r="C13" s="103"/>
      <c r="D13" s="103"/>
      <c r="E13" s="103"/>
      <c r="F13" s="103"/>
      <c r="G13" s="103"/>
      <c r="H13" s="103"/>
      <c r="I13" s="104"/>
    </row>
    <row r="14" spans="1:9" ht="15" customHeight="1" x14ac:dyDescent="0.2">
      <c r="A14" s="97"/>
      <c r="B14" s="102"/>
      <c r="C14" s="103"/>
      <c r="D14" s="103"/>
      <c r="E14" s="103"/>
      <c r="F14" s="103"/>
      <c r="G14" s="103"/>
      <c r="H14" s="103"/>
      <c r="I14" s="104"/>
    </row>
    <row r="15" spans="1:9" ht="15" customHeight="1" x14ac:dyDescent="0.2">
      <c r="A15" s="97"/>
      <c r="B15" s="102"/>
      <c r="C15" s="103"/>
      <c r="D15" s="103"/>
      <c r="E15" s="103"/>
      <c r="F15" s="103"/>
      <c r="G15" s="103"/>
      <c r="H15" s="103"/>
      <c r="I15" s="104"/>
    </row>
    <row r="16" spans="1:9" ht="15" customHeight="1" x14ac:dyDescent="0.2">
      <c r="A16" s="97"/>
      <c r="B16" s="102"/>
      <c r="C16" s="103"/>
      <c r="D16" s="103"/>
      <c r="E16" s="103"/>
      <c r="F16" s="103"/>
      <c r="G16" s="103"/>
      <c r="H16" s="103"/>
      <c r="I16" s="104"/>
    </row>
    <row r="17" spans="1:9" ht="15" customHeight="1" x14ac:dyDescent="0.2">
      <c r="A17" s="97"/>
      <c r="B17" s="102"/>
      <c r="C17" s="103"/>
      <c r="D17" s="103"/>
      <c r="E17" s="103"/>
      <c r="F17" s="103"/>
      <c r="G17" s="103"/>
      <c r="H17" s="103"/>
      <c r="I17" s="104"/>
    </row>
    <row r="18" spans="1:9" ht="15" customHeight="1" x14ac:dyDescent="0.2">
      <c r="A18" s="97"/>
      <c r="B18" s="102"/>
      <c r="C18" s="103"/>
      <c r="D18" s="103"/>
      <c r="E18" s="103"/>
      <c r="F18" s="103"/>
      <c r="G18" s="103"/>
      <c r="H18" s="103"/>
      <c r="I18" s="104"/>
    </row>
    <row r="19" spans="1:9" ht="15" customHeight="1" x14ac:dyDescent="0.2">
      <c r="A19" s="97"/>
      <c r="B19" s="102"/>
      <c r="C19" s="103"/>
      <c r="D19" s="103"/>
      <c r="E19" s="103"/>
      <c r="F19" s="103"/>
      <c r="G19" s="103"/>
      <c r="H19" s="103"/>
      <c r="I19" s="104"/>
    </row>
    <row r="20" spans="1:9" ht="15" customHeight="1" x14ac:dyDescent="0.2">
      <c r="A20" s="97"/>
      <c r="B20" s="102"/>
      <c r="C20" s="103"/>
      <c r="D20" s="103"/>
      <c r="E20" s="103"/>
      <c r="F20" s="103"/>
      <c r="G20" s="103"/>
      <c r="H20" s="103"/>
      <c r="I20" s="104"/>
    </row>
    <row r="21" spans="1:9" ht="15" customHeight="1" x14ac:dyDescent="0.2">
      <c r="A21" s="97"/>
      <c r="B21" s="102"/>
      <c r="C21" s="103"/>
      <c r="D21" s="103"/>
      <c r="E21" s="103"/>
      <c r="F21" s="103"/>
      <c r="G21" s="103"/>
      <c r="H21" s="103"/>
      <c r="I21" s="104"/>
    </row>
    <row r="22" spans="1:9" ht="15" customHeight="1" x14ac:dyDescent="0.2">
      <c r="A22" s="98"/>
      <c r="B22" s="105"/>
      <c r="C22" s="106"/>
      <c r="D22" s="106"/>
      <c r="E22" s="106"/>
      <c r="F22" s="106"/>
      <c r="G22" s="106"/>
      <c r="H22" s="106"/>
      <c r="I22" s="107"/>
    </row>
    <row r="23" spans="1:9" ht="15.75" x14ac:dyDescent="0.25">
      <c r="A23" s="33" t="s">
        <v>21</v>
      </c>
      <c r="B23" s="122">
        <v>41427</v>
      </c>
      <c r="C23" s="123"/>
      <c r="D23" s="123"/>
      <c r="E23" s="123"/>
      <c r="F23" s="123"/>
      <c r="G23" s="123"/>
      <c r="H23" s="123"/>
      <c r="I23" s="124"/>
    </row>
    <row r="24" spans="1:9" ht="15" customHeight="1" x14ac:dyDescent="0.25">
      <c r="A24" s="33" t="s">
        <v>22</v>
      </c>
      <c r="B24" s="122">
        <v>43450</v>
      </c>
      <c r="C24" s="123"/>
      <c r="D24" s="123"/>
      <c r="E24" s="123"/>
      <c r="F24" s="123"/>
      <c r="G24" s="123"/>
      <c r="H24" s="123"/>
      <c r="I24" s="124"/>
    </row>
    <row r="25" spans="1:9" ht="15.75" customHeight="1" thickBot="1" x14ac:dyDescent="0.3">
      <c r="A25" s="37" t="s">
        <v>23</v>
      </c>
      <c r="B25" s="108">
        <v>43450</v>
      </c>
      <c r="C25" s="109"/>
      <c r="D25" s="109"/>
      <c r="E25" s="109"/>
      <c r="F25" s="109"/>
      <c r="G25" s="109"/>
      <c r="H25" s="109"/>
      <c r="I25" s="110"/>
    </row>
  </sheetData>
  <mergeCells count="8">
    <mergeCell ref="A6:A22"/>
    <mergeCell ref="B6:I22"/>
    <mergeCell ref="B25:I25"/>
    <mergeCell ref="B1:I2"/>
    <mergeCell ref="B3:I4"/>
    <mergeCell ref="B5:I5"/>
    <mergeCell ref="B23:I23"/>
    <mergeCell ref="B24:I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workbookViewId="0">
      <selection activeCell="A27" sqref="A27"/>
    </sheetView>
  </sheetViews>
  <sheetFormatPr defaultColWidth="8.85546875" defaultRowHeight="12.75" x14ac:dyDescent="0.2"/>
  <cols>
    <col min="1" max="1" width="25.7109375" style="1" customWidth="1"/>
    <col min="2" max="5" width="15.7109375" style="1" customWidth="1"/>
    <col min="6" max="12" width="11.85546875" style="1" customWidth="1"/>
    <col min="13" max="13" width="12.7109375" style="1" customWidth="1"/>
    <col min="14" max="16384" width="8.85546875" style="1"/>
  </cols>
  <sheetData>
    <row r="1" spans="1:13" ht="12.75" customHeight="1" x14ac:dyDescent="0.2">
      <c r="A1" s="131" t="s">
        <v>44</v>
      </c>
      <c r="B1" s="132"/>
      <c r="C1" s="132"/>
      <c r="D1" s="132"/>
      <c r="E1" s="132"/>
      <c r="F1" s="132"/>
      <c r="G1" s="132"/>
      <c r="H1" s="132"/>
      <c r="I1" s="132"/>
      <c r="J1" s="132"/>
      <c r="K1" s="132"/>
      <c r="L1" s="132"/>
      <c r="M1" s="133"/>
    </row>
    <row r="2" spans="1:13" x14ac:dyDescent="0.2">
      <c r="A2" s="134" t="s">
        <v>30</v>
      </c>
      <c r="B2" s="136" t="s">
        <v>0</v>
      </c>
      <c r="C2" s="138" t="s">
        <v>3</v>
      </c>
      <c r="D2" s="138" t="s">
        <v>4</v>
      </c>
      <c r="E2" s="138" t="s">
        <v>5</v>
      </c>
      <c r="F2" s="140" t="s">
        <v>1</v>
      </c>
      <c r="G2" s="142" t="s">
        <v>6</v>
      </c>
      <c r="H2" s="125" t="s">
        <v>2</v>
      </c>
      <c r="I2" s="127" t="s">
        <v>7</v>
      </c>
      <c r="J2" s="127" t="s">
        <v>8</v>
      </c>
      <c r="K2" s="127" t="s">
        <v>9</v>
      </c>
      <c r="L2" s="129" t="s">
        <v>10</v>
      </c>
      <c r="M2" s="144" t="s">
        <v>11</v>
      </c>
    </row>
    <row r="3" spans="1:13" x14ac:dyDescent="0.2">
      <c r="A3" s="135"/>
      <c r="B3" s="137"/>
      <c r="C3" s="139"/>
      <c r="D3" s="139"/>
      <c r="E3" s="139"/>
      <c r="F3" s="141"/>
      <c r="G3" s="143"/>
      <c r="H3" s="126"/>
      <c r="I3" s="128"/>
      <c r="J3" s="128"/>
      <c r="K3" s="128"/>
      <c r="L3" s="130"/>
      <c r="M3" s="145"/>
    </row>
    <row r="4" spans="1:13" x14ac:dyDescent="0.2">
      <c r="A4" s="14">
        <v>1996</v>
      </c>
      <c r="B4" s="15"/>
      <c r="C4" s="15"/>
      <c r="D4" s="15"/>
      <c r="E4" s="16">
        <v>10853344</v>
      </c>
      <c r="F4" s="16">
        <v>19231094</v>
      </c>
      <c r="G4" s="16">
        <v>10853344</v>
      </c>
      <c r="H4" s="17">
        <v>11311727</v>
      </c>
      <c r="I4" s="16">
        <v>7628975</v>
      </c>
      <c r="J4" s="16">
        <v>2683000</v>
      </c>
      <c r="K4" s="16">
        <v>14950423</v>
      </c>
      <c r="L4" s="18">
        <f t="shared" ref="L4:L18" si="0">SUM(F4,G4,H4,-I4,-J4,-K4)</f>
        <v>16133767</v>
      </c>
      <c r="M4" s="19">
        <f>PRODUCT(L4,1/F4)</f>
        <v>0.83894171595230094</v>
      </c>
    </row>
    <row r="5" spans="1:13" x14ac:dyDescent="0.2">
      <c r="A5" s="20">
        <v>1997</v>
      </c>
      <c r="B5" s="21"/>
      <c r="C5" s="21"/>
      <c r="D5" s="21"/>
      <c r="E5" s="22">
        <v>8872601</v>
      </c>
      <c r="F5" s="22">
        <v>21790968</v>
      </c>
      <c r="G5" s="22">
        <v>8872601</v>
      </c>
      <c r="H5" s="23">
        <v>9404151</v>
      </c>
      <c r="I5" s="22">
        <v>8644477</v>
      </c>
      <c r="J5" s="22">
        <v>1099020</v>
      </c>
      <c r="K5" s="22">
        <v>15257748</v>
      </c>
      <c r="L5" s="18">
        <f t="shared" si="0"/>
        <v>15066475</v>
      </c>
      <c r="M5" s="19">
        <f t="shared" ref="M5:M18" si="1">PRODUCT(L5,1/F5)</f>
        <v>0.69140916548544329</v>
      </c>
    </row>
    <row r="6" spans="1:13" x14ac:dyDescent="0.2">
      <c r="A6" s="20">
        <v>1998</v>
      </c>
      <c r="B6" s="21"/>
      <c r="C6" s="21"/>
      <c r="D6" s="21"/>
      <c r="E6" s="22">
        <v>7497472</v>
      </c>
      <c r="F6" s="22">
        <v>20872858</v>
      </c>
      <c r="G6" s="22">
        <v>7497472</v>
      </c>
      <c r="H6" s="23">
        <v>7342604</v>
      </c>
      <c r="I6" s="22">
        <v>8280263</v>
      </c>
      <c r="J6" s="22">
        <v>899000</v>
      </c>
      <c r="K6" s="22">
        <v>15095047</v>
      </c>
      <c r="L6" s="18">
        <f t="shared" si="0"/>
        <v>11438624</v>
      </c>
      <c r="M6" s="19">
        <f t="shared" si="1"/>
        <v>0.54801426809879128</v>
      </c>
    </row>
    <row r="7" spans="1:13" x14ac:dyDescent="0.2">
      <c r="A7" s="20">
        <v>1999</v>
      </c>
      <c r="B7" s="22">
        <v>53427571</v>
      </c>
      <c r="C7" s="22">
        <v>15714589</v>
      </c>
      <c r="D7" s="23">
        <f t="shared" ref="D7:D18" si="2">SUM(B7,-C7)</f>
        <v>37712982</v>
      </c>
      <c r="E7" s="22">
        <v>7917604</v>
      </c>
      <c r="F7" s="24">
        <f t="shared" ref="F7:F18" si="3">SUM(D7,-E7)</f>
        <v>29795378</v>
      </c>
      <c r="G7" s="22">
        <v>6923454</v>
      </c>
      <c r="H7" s="23">
        <v>3345706</v>
      </c>
      <c r="I7" s="22">
        <v>11819826</v>
      </c>
      <c r="J7" s="22">
        <v>3298807</v>
      </c>
      <c r="K7" s="22">
        <v>14462320</v>
      </c>
      <c r="L7" s="18">
        <f t="shared" si="0"/>
        <v>10483585</v>
      </c>
      <c r="M7" s="19">
        <f t="shared" si="1"/>
        <v>0.35185272695650988</v>
      </c>
    </row>
    <row r="8" spans="1:13" x14ac:dyDescent="0.2">
      <c r="A8" s="20">
        <v>2000</v>
      </c>
      <c r="B8" s="22">
        <v>56299657</v>
      </c>
      <c r="C8" s="22">
        <v>19787088</v>
      </c>
      <c r="D8" s="23">
        <f t="shared" si="2"/>
        <v>36512569</v>
      </c>
      <c r="E8" s="22">
        <v>5216505</v>
      </c>
      <c r="F8" s="24">
        <f t="shared" si="3"/>
        <v>31296064</v>
      </c>
      <c r="G8" s="22">
        <v>7291197</v>
      </c>
      <c r="H8" s="23">
        <v>992334</v>
      </c>
      <c r="I8" s="22">
        <v>12415149</v>
      </c>
      <c r="J8" s="22">
        <v>9594388</v>
      </c>
      <c r="K8" s="22">
        <v>16703980</v>
      </c>
      <c r="L8" s="18">
        <f t="shared" si="0"/>
        <v>866078</v>
      </c>
      <c r="M8" s="19">
        <f t="shared" si="1"/>
        <v>2.7673703632507912E-2</v>
      </c>
    </row>
    <row r="9" spans="1:13" x14ac:dyDescent="0.2">
      <c r="A9" s="20">
        <v>2001</v>
      </c>
      <c r="B9" s="22">
        <v>57262724</v>
      </c>
      <c r="C9" s="22">
        <v>18295808</v>
      </c>
      <c r="D9" s="23">
        <f t="shared" si="2"/>
        <v>38966916</v>
      </c>
      <c r="E9" s="22">
        <v>7402188</v>
      </c>
      <c r="F9" s="24">
        <f t="shared" si="3"/>
        <v>31564728</v>
      </c>
      <c r="G9" s="22">
        <v>8601635</v>
      </c>
      <c r="H9" s="25"/>
      <c r="I9" s="22">
        <v>12521728</v>
      </c>
      <c r="J9" s="22">
        <v>3911345</v>
      </c>
      <c r="K9" s="22">
        <v>12491829</v>
      </c>
      <c r="L9" s="18">
        <f t="shared" si="0"/>
        <v>11241461</v>
      </c>
      <c r="M9" s="19">
        <f t="shared" si="1"/>
        <v>0.35613996103498818</v>
      </c>
    </row>
    <row r="10" spans="1:13" x14ac:dyDescent="0.2">
      <c r="A10" s="20">
        <v>2002</v>
      </c>
      <c r="B10" s="23">
        <v>56634172</v>
      </c>
      <c r="C10" s="23">
        <v>19340139</v>
      </c>
      <c r="D10" s="23">
        <f t="shared" si="2"/>
        <v>37294033</v>
      </c>
      <c r="E10" s="23">
        <v>7710718</v>
      </c>
      <c r="F10" s="24">
        <f t="shared" si="3"/>
        <v>29583315</v>
      </c>
      <c r="G10" s="23">
        <v>8601937</v>
      </c>
      <c r="H10" s="25"/>
      <c r="I10" s="23">
        <v>11735701</v>
      </c>
      <c r="J10" s="23">
        <v>3077000</v>
      </c>
      <c r="K10" s="23">
        <v>8442379</v>
      </c>
      <c r="L10" s="18">
        <f t="shared" si="0"/>
        <v>14930172</v>
      </c>
      <c r="M10" s="19">
        <f t="shared" si="1"/>
        <v>0.50468218318332481</v>
      </c>
    </row>
    <row r="11" spans="1:13" x14ac:dyDescent="0.2">
      <c r="A11" s="20">
        <v>2003</v>
      </c>
      <c r="B11" s="23">
        <v>54853291</v>
      </c>
      <c r="C11" s="23">
        <v>20049696</v>
      </c>
      <c r="D11" s="23">
        <f t="shared" si="2"/>
        <v>34803595</v>
      </c>
      <c r="E11" s="23">
        <v>5799780</v>
      </c>
      <c r="F11" s="24">
        <f t="shared" si="3"/>
        <v>29003815</v>
      </c>
      <c r="G11" s="23">
        <v>6542994</v>
      </c>
      <c r="H11" s="25"/>
      <c r="I11" s="23">
        <v>11505813</v>
      </c>
      <c r="J11" s="23">
        <v>1267000</v>
      </c>
      <c r="K11" s="23">
        <v>7448095</v>
      </c>
      <c r="L11" s="18">
        <f t="shared" si="0"/>
        <v>15325901</v>
      </c>
      <c r="M11" s="19">
        <f t="shared" si="1"/>
        <v>0.52840983160318744</v>
      </c>
    </row>
    <row r="12" spans="1:13" x14ac:dyDescent="0.2">
      <c r="A12" s="20">
        <v>2004</v>
      </c>
      <c r="B12" s="23">
        <v>41199311</v>
      </c>
      <c r="C12" s="23">
        <v>19717072</v>
      </c>
      <c r="D12" s="23">
        <f t="shared" si="2"/>
        <v>21482239</v>
      </c>
      <c r="E12" s="23">
        <v>5329207</v>
      </c>
      <c r="F12" s="24">
        <f t="shared" si="3"/>
        <v>16153032</v>
      </c>
      <c r="G12" s="23">
        <v>5895223</v>
      </c>
      <c r="H12" s="25"/>
      <c r="I12" s="23">
        <v>6407908</v>
      </c>
      <c r="J12" s="23">
        <v>1188368</v>
      </c>
      <c r="K12" s="23">
        <v>7845809</v>
      </c>
      <c r="L12" s="18">
        <f t="shared" si="0"/>
        <v>6606170</v>
      </c>
      <c r="M12" s="19">
        <f t="shared" si="1"/>
        <v>0.4089739932416403</v>
      </c>
    </row>
    <row r="13" spans="1:13" x14ac:dyDescent="0.2">
      <c r="A13" s="20">
        <v>2005</v>
      </c>
      <c r="B13" s="23">
        <v>41155432</v>
      </c>
      <c r="C13" s="23">
        <v>18731004</v>
      </c>
      <c r="D13" s="23">
        <f t="shared" si="2"/>
        <v>22424428</v>
      </c>
      <c r="E13" s="23">
        <v>4306724</v>
      </c>
      <c r="F13" s="24">
        <f t="shared" si="3"/>
        <v>18117704</v>
      </c>
      <c r="G13" s="23">
        <v>5642023</v>
      </c>
      <c r="H13" s="25"/>
      <c r="I13" s="23">
        <v>7187293</v>
      </c>
      <c r="J13" s="23">
        <v>1352521</v>
      </c>
      <c r="K13" s="23">
        <v>11190220</v>
      </c>
      <c r="L13" s="18">
        <f t="shared" si="0"/>
        <v>4029693</v>
      </c>
      <c r="M13" s="19">
        <f t="shared" si="1"/>
        <v>0.22241742110368951</v>
      </c>
    </row>
    <row r="14" spans="1:13" x14ac:dyDescent="0.2">
      <c r="A14" s="20">
        <v>2006</v>
      </c>
      <c r="B14" s="23">
        <v>56523225</v>
      </c>
      <c r="C14" s="23">
        <v>20736414</v>
      </c>
      <c r="D14" s="23">
        <f t="shared" si="2"/>
        <v>35786811</v>
      </c>
      <c r="E14" s="23">
        <v>4553677</v>
      </c>
      <c r="F14" s="24">
        <f t="shared" si="3"/>
        <v>31233134</v>
      </c>
      <c r="G14" s="23">
        <v>6077558</v>
      </c>
      <c r="H14" s="25"/>
      <c r="I14" s="23">
        <v>12390184</v>
      </c>
      <c r="J14" s="23">
        <v>4683713</v>
      </c>
      <c r="K14" s="23">
        <v>14408086</v>
      </c>
      <c r="L14" s="18">
        <f t="shared" si="0"/>
        <v>5828709</v>
      </c>
      <c r="M14" s="19">
        <f t="shared" si="1"/>
        <v>0.18661940873432681</v>
      </c>
    </row>
    <row r="15" spans="1:13" x14ac:dyDescent="0.2">
      <c r="A15" s="20">
        <v>2007</v>
      </c>
      <c r="B15" s="23">
        <v>50792873</v>
      </c>
      <c r="C15" s="23">
        <v>21246356</v>
      </c>
      <c r="D15" s="23">
        <f t="shared" si="2"/>
        <v>29546517</v>
      </c>
      <c r="E15" s="23">
        <v>3602592</v>
      </c>
      <c r="F15" s="24">
        <f t="shared" si="3"/>
        <v>25943925</v>
      </c>
      <c r="G15" s="23">
        <v>6056994</v>
      </c>
      <c r="H15" s="25"/>
      <c r="I15" s="23">
        <v>10291955</v>
      </c>
      <c r="J15" s="23">
        <v>2883000</v>
      </c>
      <c r="K15" s="23">
        <v>14552710</v>
      </c>
      <c r="L15" s="18">
        <f t="shared" si="0"/>
        <v>4273254</v>
      </c>
      <c r="M15" s="19">
        <f t="shared" si="1"/>
        <v>0.1647111607052518</v>
      </c>
    </row>
    <row r="16" spans="1:13" x14ac:dyDescent="0.2">
      <c r="A16" s="20">
        <v>2008</v>
      </c>
      <c r="B16" s="23">
        <v>62066906</v>
      </c>
      <c r="C16" s="23">
        <v>23320825</v>
      </c>
      <c r="D16" s="23">
        <f t="shared" si="2"/>
        <v>38746081</v>
      </c>
      <c r="E16" s="23">
        <v>6299907</v>
      </c>
      <c r="F16" s="24">
        <f t="shared" si="3"/>
        <v>32446174</v>
      </c>
      <c r="G16" s="23">
        <v>6387604</v>
      </c>
      <c r="H16" s="25"/>
      <c r="I16" s="23">
        <v>12871397</v>
      </c>
      <c r="J16" s="23">
        <v>4364000</v>
      </c>
      <c r="K16" s="23">
        <v>9183573</v>
      </c>
      <c r="L16" s="18">
        <f t="shared" si="0"/>
        <v>12414808</v>
      </c>
      <c r="M16" s="19">
        <f t="shared" si="1"/>
        <v>0.38262779457448515</v>
      </c>
    </row>
    <row r="17" spans="1:13" x14ac:dyDescent="0.2">
      <c r="A17" s="20">
        <v>2009</v>
      </c>
      <c r="B17" s="23">
        <v>61759486</v>
      </c>
      <c r="C17" s="23">
        <v>25165206</v>
      </c>
      <c r="D17" s="23">
        <f t="shared" si="2"/>
        <v>36594280</v>
      </c>
      <c r="E17" s="23">
        <v>6150712</v>
      </c>
      <c r="F17" s="24">
        <f t="shared" si="3"/>
        <v>30443568</v>
      </c>
      <c r="G17" s="23">
        <v>6903042</v>
      </c>
      <c r="H17" s="25"/>
      <c r="I17" s="23">
        <v>12076963</v>
      </c>
      <c r="J17" s="23">
        <v>8880000</v>
      </c>
      <c r="K17" s="23">
        <v>5875318</v>
      </c>
      <c r="L17" s="18">
        <f t="shared" si="0"/>
        <v>10514329</v>
      </c>
      <c r="M17" s="19">
        <f t="shared" si="1"/>
        <v>0.34537111418740407</v>
      </c>
    </row>
    <row r="18" spans="1:13" ht="13.5" thickBot="1" x14ac:dyDescent="0.25">
      <c r="A18" s="26">
        <v>2010</v>
      </c>
      <c r="B18" s="27">
        <v>68484201</v>
      </c>
      <c r="C18" s="27">
        <v>26718621</v>
      </c>
      <c r="D18" s="27">
        <f t="shared" si="2"/>
        <v>41765580</v>
      </c>
      <c r="E18" s="27">
        <v>8430067</v>
      </c>
      <c r="F18" s="28">
        <f t="shared" si="3"/>
        <v>33335513</v>
      </c>
      <c r="G18" s="27">
        <v>8327294</v>
      </c>
      <c r="H18" s="29"/>
      <c r="I18" s="27">
        <v>13224198</v>
      </c>
      <c r="J18" s="27">
        <v>2833000</v>
      </c>
      <c r="K18" s="27">
        <v>6327265</v>
      </c>
      <c r="L18" s="30">
        <f t="shared" si="0"/>
        <v>19278344</v>
      </c>
      <c r="M18" s="31">
        <f t="shared" si="1"/>
        <v>0.57831250414535396</v>
      </c>
    </row>
    <row r="20" spans="1:13" x14ac:dyDescent="0.2">
      <c r="H20" s="3"/>
      <c r="J20" s="4"/>
    </row>
    <row r="21" spans="1:13" x14ac:dyDescent="0.2">
      <c r="H21" s="3"/>
    </row>
    <row r="22" spans="1:13" x14ac:dyDescent="0.2">
      <c r="H22" s="3"/>
    </row>
    <row r="23" spans="1:13" x14ac:dyDescent="0.2">
      <c r="H23" s="5"/>
    </row>
    <row r="24" spans="1:13" x14ac:dyDescent="0.2">
      <c r="H24" s="6"/>
    </row>
    <row r="26" spans="1:13" x14ac:dyDescent="0.2">
      <c r="G26" s="5"/>
    </row>
    <row r="29" spans="1:13" x14ac:dyDescent="0.2">
      <c r="A29" s="2"/>
    </row>
    <row r="30" spans="1:13" x14ac:dyDescent="0.2">
      <c r="A30" s="2"/>
    </row>
    <row r="31" spans="1:13" x14ac:dyDescent="0.2">
      <c r="A31" s="2"/>
    </row>
  </sheetData>
  <mergeCells count="14">
    <mergeCell ref="A1:M1"/>
    <mergeCell ref="A2:A3"/>
    <mergeCell ref="B2:B3"/>
    <mergeCell ref="C2:C3"/>
    <mergeCell ref="D2:D3"/>
    <mergeCell ref="E2:E3"/>
    <mergeCell ref="F2:F3"/>
    <mergeCell ref="G2:G3"/>
    <mergeCell ref="M2:M3"/>
    <mergeCell ref="H2:H3"/>
    <mergeCell ref="I2:I3"/>
    <mergeCell ref="J2:J3"/>
    <mergeCell ref="K2:K3"/>
    <mergeCell ref="L2:L3"/>
  </mergeCells>
  <phoneticPr fontId="1" type="noConversion"/>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workbookViewId="0">
      <selection activeCell="E24" sqref="E24"/>
    </sheetView>
  </sheetViews>
  <sheetFormatPr defaultRowHeight="12.75" x14ac:dyDescent="0.2"/>
  <cols>
    <col min="1" max="1" width="6.7109375" customWidth="1"/>
    <col min="2" max="2" width="14.7109375" customWidth="1"/>
    <col min="3" max="3" width="6.7109375" customWidth="1"/>
    <col min="4" max="4" width="15.7109375" customWidth="1"/>
    <col min="5" max="5" width="18.7109375" customWidth="1"/>
    <col min="6" max="6" width="6.7109375" customWidth="1"/>
    <col min="7" max="7" width="14.7109375" customWidth="1"/>
    <col min="8" max="8" width="6.7109375" customWidth="1"/>
    <col min="9" max="9" width="13.7109375" customWidth="1"/>
    <col min="10" max="10" width="8.7109375" customWidth="1"/>
    <col min="11" max="11" width="14.7109375" customWidth="1"/>
  </cols>
  <sheetData>
    <row r="1" spans="1:13" s="1" customFormat="1" x14ac:dyDescent="0.2">
      <c r="A1" s="131" t="s">
        <v>48</v>
      </c>
      <c r="B1" s="132"/>
      <c r="C1" s="132"/>
      <c r="D1" s="132"/>
      <c r="E1" s="132"/>
      <c r="F1" s="132"/>
      <c r="G1" s="132"/>
      <c r="H1" s="132"/>
      <c r="I1" s="132"/>
      <c r="J1" s="132"/>
      <c r="K1" s="133"/>
    </row>
    <row r="2" spans="1:13" s="1" customFormat="1" ht="12.75" customHeight="1" x14ac:dyDescent="0.2">
      <c r="A2" s="147" t="s">
        <v>29</v>
      </c>
      <c r="B2" s="138" t="s">
        <v>1</v>
      </c>
      <c r="C2" s="138" t="s">
        <v>35</v>
      </c>
      <c r="D2" s="138" t="s">
        <v>34</v>
      </c>
      <c r="E2" s="138" t="s">
        <v>38</v>
      </c>
      <c r="F2" s="138" t="s">
        <v>31</v>
      </c>
      <c r="G2" s="138" t="s">
        <v>14</v>
      </c>
      <c r="H2" s="138" t="s">
        <v>39</v>
      </c>
      <c r="I2" s="138" t="s">
        <v>40</v>
      </c>
      <c r="J2" s="138" t="s">
        <v>15</v>
      </c>
      <c r="K2" s="150" t="s">
        <v>41</v>
      </c>
    </row>
    <row r="3" spans="1:13" s="1" customFormat="1" x14ac:dyDescent="0.2">
      <c r="A3" s="148"/>
      <c r="B3" s="146"/>
      <c r="C3" s="146"/>
      <c r="D3" s="146"/>
      <c r="E3" s="146"/>
      <c r="F3" s="146"/>
      <c r="G3" s="146"/>
      <c r="H3" s="146"/>
      <c r="I3" s="146"/>
      <c r="J3" s="146"/>
      <c r="K3" s="151"/>
    </row>
    <row r="4" spans="1:13" s="1" customFormat="1" x14ac:dyDescent="0.2">
      <c r="A4" s="149"/>
      <c r="B4" s="139"/>
      <c r="C4" s="139"/>
      <c r="D4" s="139"/>
      <c r="E4" s="139"/>
      <c r="F4" s="139"/>
      <c r="G4" s="139"/>
      <c r="H4" s="139"/>
      <c r="I4" s="139"/>
      <c r="J4" s="139"/>
      <c r="K4" s="152"/>
    </row>
    <row r="5" spans="1:13" s="1" customFormat="1" x14ac:dyDescent="0.2">
      <c r="A5" s="38">
        <v>1997</v>
      </c>
      <c r="B5" s="39">
        <v>19231094</v>
      </c>
      <c r="C5" s="40">
        <v>6</v>
      </c>
      <c r="D5" s="39">
        <f>PRODUCT(B5,C5)</f>
        <v>115386564</v>
      </c>
      <c r="E5" s="39">
        <f>PRODUCT(D5,0.38)</f>
        <v>43846894.32</v>
      </c>
      <c r="F5" s="41">
        <v>2.1488999999999998</v>
      </c>
      <c r="G5" s="39">
        <f>PRODUCT(E5,F5)</f>
        <v>94222591.204247996</v>
      </c>
      <c r="H5" s="40">
        <v>8.843</v>
      </c>
      <c r="I5" s="42">
        <f>PRODUCT(G5,H5,0.01)</f>
        <v>8332103.7401916506</v>
      </c>
      <c r="J5" s="43">
        <v>161.69999999999999</v>
      </c>
      <c r="K5" s="44">
        <f>PRODUCT(229.302/J5,I5)</f>
        <v>11815510.524634669</v>
      </c>
    </row>
    <row r="6" spans="1:13" s="1" customFormat="1" x14ac:dyDescent="0.2">
      <c r="A6" s="45">
        <v>1998</v>
      </c>
      <c r="B6" s="46">
        <v>21790968</v>
      </c>
      <c r="C6" s="47">
        <v>6</v>
      </c>
      <c r="D6" s="46">
        <f t="shared" ref="D6:D19" si="0">PRODUCT(B6,C6)</f>
        <v>130745808</v>
      </c>
      <c r="E6" s="46">
        <f t="shared" ref="E6:E16" si="1">PRODUCT(D6,0.38)</f>
        <v>49683407.039999999</v>
      </c>
      <c r="F6" s="48">
        <v>2.1798999999999999</v>
      </c>
      <c r="G6" s="46">
        <f t="shared" ref="G6:G19" si="2">PRODUCT(E6,F6)</f>
        <v>108304859.006496</v>
      </c>
      <c r="H6" s="47">
        <v>8.8719999999999999</v>
      </c>
      <c r="I6" s="49">
        <f t="shared" ref="I6:I19" si="3">PRODUCT(G6,H6,0.01)</f>
        <v>9608807.0910563245</v>
      </c>
      <c r="J6" s="50">
        <v>165</v>
      </c>
      <c r="K6" s="51">
        <f t="shared" ref="K6:K19" si="4">PRODUCT(229.302/J6,I6)</f>
        <v>13353446.567232709</v>
      </c>
    </row>
    <row r="7" spans="1:13" s="1" customFormat="1" x14ac:dyDescent="0.2">
      <c r="A7" s="45">
        <v>1999</v>
      </c>
      <c r="B7" s="46">
        <v>20872858</v>
      </c>
      <c r="C7" s="47">
        <v>6</v>
      </c>
      <c r="D7" s="46">
        <f t="shared" si="0"/>
        <v>125237148</v>
      </c>
      <c r="E7" s="46">
        <f t="shared" si="1"/>
        <v>47590116.240000002</v>
      </c>
      <c r="F7" s="48">
        <v>2.2505000000000002</v>
      </c>
      <c r="G7" s="46">
        <f t="shared" si="2"/>
        <v>107101556.59812002</v>
      </c>
      <c r="H7" s="47">
        <v>8.5359999999999996</v>
      </c>
      <c r="I7" s="49">
        <f t="shared" si="3"/>
        <v>9142188.8712155242</v>
      </c>
      <c r="J7" s="50">
        <v>168.4</v>
      </c>
      <c r="K7" s="51">
        <f t="shared" si="4"/>
        <v>12448469.076885166</v>
      </c>
    </row>
    <row r="8" spans="1:13" s="1" customFormat="1" x14ac:dyDescent="0.2">
      <c r="A8" s="45">
        <v>2000</v>
      </c>
      <c r="B8" s="46">
        <v>29795378</v>
      </c>
      <c r="C8" s="47">
        <v>5.0000829415898105</v>
      </c>
      <c r="D8" s="46">
        <f t="shared" si="0"/>
        <v>148979361.27602032</v>
      </c>
      <c r="E8" s="46">
        <f t="shared" si="1"/>
        <v>56612157.284887724</v>
      </c>
      <c r="F8" s="48">
        <v>2.2235</v>
      </c>
      <c r="G8" s="46">
        <f t="shared" si="2"/>
        <v>125877131.72294785</v>
      </c>
      <c r="H8" s="47">
        <v>7.7880000000000003</v>
      </c>
      <c r="I8" s="49">
        <f t="shared" si="3"/>
        <v>9803311.0185831785</v>
      </c>
      <c r="J8" s="50">
        <v>173.8</v>
      </c>
      <c r="K8" s="51">
        <f t="shared" si="4"/>
        <v>12933940.29449459</v>
      </c>
    </row>
    <row r="9" spans="1:13" s="1" customFormat="1" x14ac:dyDescent="0.2">
      <c r="A9" s="45">
        <v>2001</v>
      </c>
      <c r="B9" s="46">
        <v>31296064</v>
      </c>
      <c r="C9" s="47">
        <v>5.2974359536462829</v>
      </c>
      <c r="D9" s="46">
        <f t="shared" si="0"/>
        <v>165788894.64121512</v>
      </c>
      <c r="E9" s="46">
        <f t="shared" si="1"/>
        <v>62999779.963661745</v>
      </c>
      <c r="F9" s="48">
        <v>2.3098000000000001</v>
      </c>
      <c r="G9" s="46">
        <f t="shared" si="2"/>
        <v>145516891.76006591</v>
      </c>
      <c r="H9" s="47">
        <v>7.6920000000000002</v>
      </c>
      <c r="I9" s="49">
        <f t="shared" si="3"/>
        <v>11193159.314184271</v>
      </c>
      <c r="J9" s="50">
        <v>178.3</v>
      </c>
      <c r="K9" s="51">
        <f t="shared" si="4"/>
        <v>14394917.65037062</v>
      </c>
    </row>
    <row r="10" spans="1:13" s="1" customFormat="1" x14ac:dyDescent="0.2">
      <c r="A10" s="45">
        <v>2002</v>
      </c>
      <c r="B10" s="46">
        <v>31564728</v>
      </c>
      <c r="C10" s="47">
        <v>5.0220439667548726</v>
      </c>
      <c r="D10" s="46">
        <f t="shared" si="0"/>
        <v>158519451.81465861</v>
      </c>
      <c r="E10" s="46">
        <f t="shared" si="1"/>
        <v>60237391.68957027</v>
      </c>
      <c r="F10" s="48">
        <v>2.4689000000000001</v>
      </c>
      <c r="G10" s="46">
        <f t="shared" si="2"/>
        <v>148720096.34238005</v>
      </c>
      <c r="H10" s="47">
        <v>7.2770000000000001</v>
      </c>
      <c r="I10" s="49">
        <f t="shared" si="3"/>
        <v>10822361.410834996</v>
      </c>
      <c r="J10" s="50">
        <v>181.2</v>
      </c>
      <c r="K10" s="51">
        <f t="shared" si="4"/>
        <v>13695304.173439769</v>
      </c>
    </row>
    <row r="11" spans="1:13" s="1" customFormat="1" x14ac:dyDescent="0.2">
      <c r="A11" s="45">
        <v>2003</v>
      </c>
      <c r="B11" s="46">
        <v>29583315</v>
      </c>
      <c r="C11" s="47">
        <v>5.1894026927648609</v>
      </c>
      <c r="D11" s="46">
        <f t="shared" si="0"/>
        <v>153519734.52191111</v>
      </c>
      <c r="E11" s="46">
        <f t="shared" si="1"/>
        <v>58337499.118326224</v>
      </c>
      <c r="F11" s="48">
        <v>2.4598</v>
      </c>
      <c r="G11" s="46">
        <f t="shared" si="2"/>
        <v>143498580.33125883</v>
      </c>
      <c r="H11" s="47">
        <v>6.4329999999999998</v>
      </c>
      <c r="I11" s="49">
        <f t="shared" si="3"/>
        <v>9231263.6727098804</v>
      </c>
      <c r="J11" s="50">
        <v>184.5</v>
      </c>
      <c r="K11" s="51">
        <f t="shared" si="4"/>
        <v>11472884.675770845</v>
      </c>
    </row>
    <row r="12" spans="1:13" s="1" customFormat="1" x14ac:dyDescent="0.2">
      <c r="A12" s="45">
        <v>2004</v>
      </c>
      <c r="B12" s="46">
        <v>29003815</v>
      </c>
      <c r="C12" s="47">
        <v>5.4562510539136593</v>
      </c>
      <c r="D12" s="46">
        <f t="shared" si="0"/>
        <v>158252096.1612668</v>
      </c>
      <c r="E12" s="46">
        <f t="shared" si="1"/>
        <v>60135796.541281387</v>
      </c>
      <c r="F12" s="48">
        <v>2.5756999999999999</v>
      </c>
      <c r="G12" s="46">
        <f t="shared" si="2"/>
        <v>154891771.15137845</v>
      </c>
      <c r="H12" s="47">
        <v>6.2729999999999997</v>
      </c>
      <c r="I12" s="49">
        <f t="shared" si="3"/>
        <v>9716360.8043259699</v>
      </c>
      <c r="J12" s="50">
        <v>188.6</v>
      </c>
      <c r="K12" s="51">
        <f t="shared" si="4"/>
        <v>11813260.68480145</v>
      </c>
    </row>
    <row r="13" spans="1:13" s="1" customFormat="1" x14ac:dyDescent="0.2">
      <c r="A13" s="45">
        <v>2005</v>
      </c>
      <c r="B13" s="46">
        <v>16153032</v>
      </c>
      <c r="C13" s="47">
        <v>9.2204027017280623</v>
      </c>
      <c r="D13" s="46">
        <f t="shared" si="0"/>
        <v>148937459.89389986</v>
      </c>
      <c r="E13" s="46">
        <f t="shared" si="1"/>
        <v>56596234.759681948</v>
      </c>
      <c r="F13" s="48">
        <v>2.7320000000000002</v>
      </c>
      <c r="G13" s="46">
        <f t="shared" si="2"/>
        <v>154620913.36345109</v>
      </c>
      <c r="H13" s="47">
        <v>5.9809999999999999</v>
      </c>
      <c r="I13" s="49">
        <f t="shared" si="3"/>
        <v>9247876.8282680102</v>
      </c>
      <c r="J13" s="50">
        <v>194.3</v>
      </c>
      <c r="K13" s="51">
        <f t="shared" si="4"/>
        <v>10913827.34161354</v>
      </c>
      <c r="M13" s="7"/>
    </row>
    <row r="14" spans="1:13" s="1" customFormat="1" x14ac:dyDescent="0.2">
      <c r="A14" s="45">
        <v>2006</v>
      </c>
      <c r="B14" s="46">
        <v>18117704</v>
      </c>
      <c r="C14" s="47">
        <v>9.6586717785362346</v>
      </c>
      <c r="D14" s="46">
        <f t="shared" si="0"/>
        <v>174992956.31667304</v>
      </c>
      <c r="E14" s="46">
        <f t="shared" si="1"/>
        <v>66497323.400335759</v>
      </c>
      <c r="F14" s="48">
        <v>2.7075999999999998</v>
      </c>
      <c r="G14" s="46">
        <f t="shared" si="2"/>
        <v>180048152.83874908</v>
      </c>
      <c r="H14" s="47">
        <v>5.3019999999999996</v>
      </c>
      <c r="I14" s="49">
        <f t="shared" si="3"/>
        <v>9546153.0635104757</v>
      </c>
      <c r="J14" s="50">
        <v>198.3</v>
      </c>
      <c r="K14" s="51">
        <f t="shared" si="4"/>
        <v>11038587.946389707</v>
      </c>
    </row>
    <row r="15" spans="1:13" s="1" customFormat="1" x14ac:dyDescent="0.2">
      <c r="A15" s="45">
        <v>2007</v>
      </c>
      <c r="B15" s="46">
        <v>31233134</v>
      </c>
      <c r="C15" s="47">
        <v>6.7140450598790586</v>
      </c>
      <c r="D15" s="46">
        <f t="shared" si="0"/>
        <v>209700669.03724065</v>
      </c>
      <c r="E15" s="46">
        <f t="shared" si="1"/>
        <v>79686254.234151453</v>
      </c>
      <c r="F15" s="48">
        <v>2.8439000000000001</v>
      </c>
      <c r="G15" s="46">
        <f t="shared" si="2"/>
        <v>226619738.41650331</v>
      </c>
      <c r="H15" s="47">
        <v>4.9939999999999998</v>
      </c>
      <c r="I15" s="49">
        <f t="shared" si="3"/>
        <v>11317389.736520177</v>
      </c>
      <c r="J15" s="50">
        <v>204.81800000000001</v>
      </c>
      <c r="K15" s="51">
        <f t="shared" si="4"/>
        <v>12670273.615422225</v>
      </c>
    </row>
    <row r="16" spans="1:13" s="1" customFormat="1" x14ac:dyDescent="0.2">
      <c r="A16" s="45">
        <v>2008</v>
      </c>
      <c r="B16" s="46">
        <v>25943925</v>
      </c>
      <c r="C16" s="47">
        <v>8.7462207017425779</v>
      </c>
      <c r="D16" s="46">
        <f t="shared" si="0"/>
        <v>226911293.91945681</v>
      </c>
      <c r="E16" s="46">
        <f t="shared" si="1"/>
        <v>86226291.689393595</v>
      </c>
      <c r="F16" s="48">
        <v>2.9786000000000001</v>
      </c>
      <c r="G16" s="46">
        <f t="shared" si="2"/>
        <v>256833632.42602777</v>
      </c>
      <c r="H16" s="47">
        <v>4.8159999999999998</v>
      </c>
      <c r="I16" s="49">
        <f t="shared" si="3"/>
        <v>12369107.737637499</v>
      </c>
      <c r="J16" s="50">
        <v>212.536</v>
      </c>
      <c r="K16" s="51">
        <f t="shared" si="4"/>
        <v>13344850.48394509</v>
      </c>
    </row>
    <row r="17" spans="1:11" s="1" customFormat="1" x14ac:dyDescent="0.2">
      <c r="A17" s="45">
        <v>2009</v>
      </c>
      <c r="B17" s="46">
        <v>32446174</v>
      </c>
      <c r="C17" s="47">
        <v>7.0712201192824775</v>
      </c>
      <c r="D17" s="46">
        <f t="shared" si="0"/>
        <v>229434038.38254002</v>
      </c>
      <c r="E17" s="46">
        <f>PRODUCT(D17,0.25)</f>
        <v>57358509.595635004</v>
      </c>
      <c r="F17" s="48">
        <v>3.3700999999999999</v>
      </c>
      <c r="G17" s="46">
        <f t="shared" si="2"/>
        <v>193303913.18824953</v>
      </c>
      <c r="H17" s="47">
        <v>4.6269999999999998</v>
      </c>
      <c r="I17" s="49">
        <f t="shared" si="3"/>
        <v>8944172.0632203054</v>
      </c>
      <c r="J17" s="50">
        <v>209.995</v>
      </c>
      <c r="K17" s="51">
        <f t="shared" si="4"/>
        <v>9766501.7854736652</v>
      </c>
    </row>
    <row r="18" spans="1:11" s="1" customFormat="1" x14ac:dyDescent="0.2">
      <c r="A18" s="45">
        <v>2010</v>
      </c>
      <c r="B18" s="46">
        <v>30443568</v>
      </c>
      <c r="C18" s="47">
        <v>6.6007036012346934</v>
      </c>
      <c r="D18" s="46">
        <f t="shared" si="0"/>
        <v>200948968.93203327</v>
      </c>
      <c r="E18" s="46">
        <f>PRODUCT(D18,0.25)</f>
        <v>50237242.233008318</v>
      </c>
      <c r="F18" s="48">
        <v>3.3</v>
      </c>
      <c r="G18" s="46">
        <f t="shared" si="2"/>
        <v>165782899.36892745</v>
      </c>
      <c r="H18" s="47">
        <v>4.931</v>
      </c>
      <c r="I18" s="49">
        <f t="shared" si="3"/>
        <v>8174754.7678818135</v>
      </c>
      <c r="J18" s="50">
        <v>212.87</v>
      </c>
      <c r="K18" s="51">
        <f t="shared" si="4"/>
        <v>8805785.774345072</v>
      </c>
    </row>
    <row r="19" spans="1:11" s="1" customFormat="1" x14ac:dyDescent="0.2">
      <c r="A19" s="45">
        <v>2011</v>
      </c>
      <c r="B19" s="46">
        <v>33335513</v>
      </c>
      <c r="C19" s="47">
        <v>5.3869586266201317</v>
      </c>
      <c r="D19" s="46">
        <f t="shared" si="0"/>
        <v>179577029.32815754</v>
      </c>
      <c r="E19" s="46">
        <f>PRODUCT(D19,0.25)</f>
        <v>44894257.332039386</v>
      </c>
      <c r="F19" s="48">
        <v>2.9706000000000001</v>
      </c>
      <c r="G19" s="46">
        <f t="shared" si="2"/>
        <v>133362880.8305562</v>
      </c>
      <c r="H19" s="47">
        <v>5.0454999999999997</v>
      </c>
      <c r="I19" s="49">
        <f t="shared" si="3"/>
        <v>6728824.1523057129</v>
      </c>
      <c r="J19" s="50">
        <v>218.684</v>
      </c>
      <c r="K19" s="51">
        <f t="shared" si="4"/>
        <v>7055536.0052496037</v>
      </c>
    </row>
    <row r="20" spans="1:11" s="1" customFormat="1" ht="13.5" thickBot="1" x14ac:dyDescent="0.25">
      <c r="A20" s="52" t="s">
        <v>32</v>
      </c>
      <c r="B20" s="53"/>
      <c r="C20" s="53"/>
      <c r="D20" s="53"/>
      <c r="E20" s="53"/>
      <c r="F20" s="54"/>
      <c r="G20" s="53"/>
      <c r="H20" s="53"/>
      <c r="I20" s="55"/>
      <c r="J20" s="53"/>
      <c r="K20" s="56">
        <f>SUM(K5:K19)</f>
        <v>175523096.60006872</v>
      </c>
    </row>
  </sheetData>
  <mergeCells count="12">
    <mergeCell ref="A1:K1"/>
    <mergeCell ref="C2:C4"/>
    <mergeCell ref="A2:A4"/>
    <mergeCell ref="B2:B4"/>
    <mergeCell ref="D2:D4"/>
    <mergeCell ref="E2:E4"/>
    <mergeCell ref="F2:F4"/>
    <mergeCell ref="G2:G4"/>
    <mergeCell ref="H2:H4"/>
    <mergeCell ref="I2:I4"/>
    <mergeCell ref="J2:J4"/>
    <mergeCell ref="K2: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workbookViewId="0">
      <selection activeCell="D24" sqref="D24"/>
    </sheetView>
  </sheetViews>
  <sheetFormatPr defaultRowHeight="12.75" x14ac:dyDescent="0.2"/>
  <cols>
    <col min="2" max="3" width="15.7109375" customWidth="1"/>
    <col min="4" max="4" width="30.7109375" customWidth="1"/>
    <col min="5" max="8" width="15.7109375" customWidth="1"/>
    <col min="9" max="9" width="25.7109375" customWidth="1"/>
    <col min="10" max="11" width="15.7109375" customWidth="1"/>
  </cols>
  <sheetData>
    <row r="1" spans="1:13" s="1" customFormat="1" x14ac:dyDescent="0.2">
      <c r="A1" s="153" t="s">
        <v>50</v>
      </c>
      <c r="B1" s="154"/>
      <c r="C1" s="154"/>
      <c r="D1" s="154"/>
      <c r="E1" s="154"/>
      <c r="F1" s="154"/>
      <c r="G1" s="154"/>
      <c r="H1" s="154"/>
      <c r="I1" s="154"/>
      <c r="J1" s="154"/>
      <c r="K1" s="155"/>
    </row>
    <row r="2" spans="1:13" s="1" customFormat="1" x14ac:dyDescent="0.2">
      <c r="A2" s="134" t="s">
        <v>29</v>
      </c>
      <c r="B2" s="162" t="s">
        <v>10</v>
      </c>
      <c r="C2" s="162" t="s">
        <v>16</v>
      </c>
      <c r="D2" s="162" t="s">
        <v>17</v>
      </c>
      <c r="E2" s="162" t="s">
        <v>13</v>
      </c>
      <c r="F2" s="162" t="s">
        <v>14</v>
      </c>
      <c r="G2" s="162" t="s">
        <v>12</v>
      </c>
      <c r="H2" s="162" t="s">
        <v>25</v>
      </c>
      <c r="I2" s="162" t="s">
        <v>26</v>
      </c>
      <c r="J2" s="165" t="s">
        <v>15</v>
      </c>
      <c r="K2" s="166" t="s">
        <v>37</v>
      </c>
    </row>
    <row r="3" spans="1:13" s="1" customFormat="1" x14ac:dyDescent="0.2">
      <c r="A3" s="135"/>
      <c r="B3" s="163"/>
      <c r="C3" s="164"/>
      <c r="D3" s="164"/>
      <c r="E3" s="163"/>
      <c r="F3" s="163"/>
      <c r="G3" s="163"/>
      <c r="H3" s="163"/>
      <c r="I3" s="163"/>
      <c r="J3" s="165"/>
      <c r="K3" s="166"/>
    </row>
    <row r="4" spans="1:13" s="1" customFormat="1" x14ac:dyDescent="0.2">
      <c r="A4" s="14">
        <v>1997</v>
      </c>
      <c r="B4" s="57">
        <v>16133767</v>
      </c>
      <c r="C4" s="58">
        <f>PRODUCT(B4,4)</f>
        <v>64535068</v>
      </c>
      <c r="D4" s="59">
        <f>PRODUCT(C4,0.2)</f>
        <v>12907013.600000001</v>
      </c>
      <c r="E4" s="67">
        <v>2.1488999999999998</v>
      </c>
      <c r="F4" s="59">
        <f>PRODUCT(D4,E4)</f>
        <v>27735881.525040001</v>
      </c>
      <c r="G4" s="71">
        <v>8.843</v>
      </c>
      <c r="H4" s="59">
        <f>PRODUCT(F4,G4,0.01)</f>
        <v>2452684.0032592872</v>
      </c>
      <c r="I4" s="59">
        <v>2382735</v>
      </c>
      <c r="J4" s="75">
        <v>161.69999999999999</v>
      </c>
      <c r="K4" s="80">
        <f>PRODUCT(229.302/J4,I4)</f>
        <v>3378886.2150278292</v>
      </c>
      <c r="M4" s="8"/>
    </row>
    <row r="5" spans="1:13" s="1" customFormat="1" x14ac:dyDescent="0.2">
      <c r="A5" s="20">
        <v>1998</v>
      </c>
      <c r="B5" s="60">
        <v>15066475</v>
      </c>
      <c r="C5" s="61">
        <f t="shared" ref="C5:C18" si="0">PRODUCT(B5,4)</f>
        <v>60265900</v>
      </c>
      <c r="D5" s="62">
        <f t="shared" ref="D5:D18" si="1">PRODUCT(C5,0.2)</f>
        <v>12053180</v>
      </c>
      <c r="E5" s="68">
        <v>2.1798999999999999</v>
      </c>
      <c r="F5" s="62">
        <f t="shared" ref="F5:F9" si="2">PRODUCT(D5,E5)</f>
        <v>26274727.081999999</v>
      </c>
      <c r="G5" s="72">
        <v>8.8719999999999999</v>
      </c>
      <c r="H5" s="62">
        <f t="shared" ref="H5:H9" si="3">PRODUCT(F5,G5,0.01)</f>
        <v>2331093.78671504</v>
      </c>
      <c r="I5" s="62">
        <v>2332645</v>
      </c>
      <c r="J5" s="76">
        <v>165</v>
      </c>
      <c r="K5" s="80">
        <f t="shared" ref="K5:K18" si="4">PRODUCT(229.302/J5,I5)</f>
        <v>3241697.9623636361</v>
      </c>
      <c r="M5" s="8"/>
    </row>
    <row r="6" spans="1:13" s="1" customFormat="1" x14ac:dyDescent="0.2">
      <c r="A6" s="20">
        <v>1999</v>
      </c>
      <c r="B6" s="60">
        <v>11438624</v>
      </c>
      <c r="C6" s="61">
        <f t="shared" si="0"/>
        <v>45754496</v>
      </c>
      <c r="D6" s="62">
        <f t="shared" si="1"/>
        <v>9150899.2000000011</v>
      </c>
      <c r="E6" s="68">
        <v>2.2505000000000002</v>
      </c>
      <c r="F6" s="62">
        <f t="shared" si="2"/>
        <v>20594098.649600003</v>
      </c>
      <c r="G6" s="72">
        <v>8.5359999999999996</v>
      </c>
      <c r="H6" s="62">
        <f t="shared" si="3"/>
        <v>1757912.2607298563</v>
      </c>
      <c r="I6" s="62">
        <v>1830261</v>
      </c>
      <c r="J6" s="76">
        <v>168.4</v>
      </c>
      <c r="K6" s="80">
        <f t="shared" si="4"/>
        <v>2492176.4122446552</v>
      </c>
      <c r="M6" s="8"/>
    </row>
    <row r="7" spans="1:13" s="1" customFormat="1" x14ac:dyDescent="0.2">
      <c r="A7" s="20">
        <v>2000</v>
      </c>
      <c r="B7" s="60">
        <v>10483585</v>
      </c>
      <c r="C7" s="61">
        <f t="shared" si="0"/>
        <v>41934340</v>
      </c>
      <c r="D7" s="62">
        <f t="shared" si="1"/>
        <v>8386868</v>
      </c>
      <c r="E7" s="68">
        <v>2.2235</v>
      </c>
      <c r="F7" s="62">
        <f t="shared" si="2"/>
        <v>18648200.998</v>
      </c>
      <c r="G7" s="72">
        <v>7.7880000000000003</v>
      </c>
      <c r="H7" s="62">
        <f t="shared" si="3"/>
        <v>1452321.8937242401</v>
      </c>
      <c r="I7" s="62">
        <v>1452308</v>
      </c>
      <c r="J7" s="76">
        <v>173.8</v>
      </c>
      <c r="K7" s="80">
        <f t="shared" si="4"/>
        <v>1916093.9529113923</v>
      </c>
      <c r="M7" s="8"/>
    </row>
    <row r="8" spans="1:13" s="1" customFormat="1" x14ac:dyDescent="0.2">
      <c r="A8" s="20">
        <v>2001</v>
      </c>
      <c r="B8" s="60">
        <v>866078</v>
      </c>
      <c r="C8" s="61">
        <f t="shared" si="0"/>
        <v>3464312</v>
      </c>
      <c r="D8" s="62">
        <f t="shared" si="1"/>
        <v>692862.4</v>
      </c>
      <c r="E8" s="68">
        <v>2.3098000000000001</v>
      </c>
      <c r="F8" s="62">
        <f t="shared" si="2"/>
        <v>1600373.57152</v>
      </c>
      <c r="G8" s="72">
        <v>7.6920000000000002</v>
      </c>
      <c r="H8" s="62">
        <f t="shared" si="3"/>
        <v>123100.7351213184</v>
      </c>
      <c r="I8" s="62">
        <v>1002830</v>
      </c>
      <c r="J8" s="76">
        <v>178.3</v>
      </c>
      <c r="K8" s="80">
        <f t="shared" si="4"/>
        <v>1289685.5000560852</v>
      </c>
      <c r="M8" s="8"/>
    </row>
    <row r="9" spans="1:13" s="1" customFormat="1" x14ac:dyDescent="0.2">
      <c r="A9" s="20">
        <v>2002</v>
      </c>
      <c r="B9" s="60">
        <v>11241461</v>
      </c>
      <c r="C9" s="61">
        <f t="shared" si="0"/>
        <v>44965844</v>
      </c>
      <c r="D9" s="62">
        <f t="shared" si="1"/>
        <v>8993168.8000000007</v>
      </c>
      <c r="E9" s="68">
        <v>2.4689000000000001</v>
      </c>
      <c r="F9" s="62">
        <f t="shared" si="2"/>
        <v>22203234.450320002</v>
      </c>
      <c r="G9" s="72">
        <v>7.2770000000000001</v>
      </c>
      <c r="H9" s="62">
        <f t="shared" si="3"/>
        <v>1615729.3709497866</v>
      </c>
      <c r="I9" s="62">
        <v>1625205</v>
      </c>
      <c r="J9" s="76">
        <v>181.2</v>
      </c>
      <c r="K9" s="80">
        <f t="shared" si="4"/>
        <v>2056637.7312913907</v>
      </c>
      <c r="M9" s="8"/>
    </row>
    <row r="10" spans="1:13" s="1" customFormat="1" x14ac:dyDescent="0.2">
      <c r="A10" s="20">
        <v>2003</v>
      </c>
      <c r="B10" s="63">
        <v>14930172</v>
      </c>
      <c r="C10" s="61">
        <f t="shared" si="0"/>
        <v>59720688</v>
      </c>
      <c r="D10" s="62">
        <f t="shared" si="1"/>
        <v>11944137.600000001</v>
      </c>
      <c r="E10" s="69">
        <v>2.4598</v>
      </c>
      <c r="F10" s="62">
        <f t="shared" ref="F10:F18" si="5">PRODUCT(D10,E10)</f>
        <v>29380189.668480005</v>
      </c>
      <c r="G10" s="73">
        <v>6.4329999999999998</v>
      </c>
      <c r="H10" s="62">
        <f t="shared" ref="H10:H18" si="6">PRODUCT(F10,G10,0.01)</f>
        <v>1890027.6013733188</v>
      </c>
      <c r="I10" s="62">
        <v>1737160</v>
      </c>
      <c r="J10" s="76">
        <v>184.5</v>
      </c>
      <c r="K10" s="80">
        <f t="shared" si="4"/>
        <v>2158993.2917073169</v>
      </c>
      <c r="M10" s="8"/>
    </row>
    <row r="11" spans="1:13" s="1" customFormat="1" x14ac:dyDescent="0.2">
      <c r="A11" s="20">
        <v>2004</v>
      </c>
      <c r="B11" s="63">
        <v>15325901</v>
      </c>
      <c r="C11" s="61">
        <f t="shared" si="0"/>
        <v>61303604</v>
      </c>
      <c r="D11" s="62">
        <f t="shared" si="1"/>
        <v>12260720.800000001</v>
      </c>
      <c r="E11" s="69">
        <v>2.5756999999999999</v>
      </c>
      <c r="F11" s="62">
        <f t="shared" si="5"/>
        <v>31579938.56456</v>
      </c>
      <c r="G11" s="73">
        <v>6.2729999999999997</v>
      </c>
      <c r="H11" s="62">
        <f t="shared" si="6"/>
        <v>1981009.5461548488</v>
      </c>
      <c r="I11" s="62">
        <v>1461588</v>
      </c>
      <c r="J11" s="76">
        <v>188.6</v>
      </c>
      <c r="K11" s="80">
        <f t="shared" si="4"/>
        <v>1777015.1197030752</v>
      </c>
      <c r="M11" s="8"/>
    </row>
    <row r="12" spans="1:13" s="1" customFormat="1" x14ac:dyDescent="0.2">
      <c r="A12" s="20">
        <v>2005</v>
      </c>
      <c r="B12" s="63">
        <v>6606170</v>
      </c>
      <c r="C12" s="61">
        <f t="shared" si="0"/>
        <v>26424680</v>
      </c>
      <c r="D12" s="62">
        <f t="shared" si="1"/>
        <v>5284936</v>
      </c>
      <c r="E12" s="69">
        <v>2.7320000000000002</v>
      </c>
      <c r="F12" s="62">
        <f t="shared" si="5"/>
        <v>14438445.152000001</v>
      </c>
      <c r="G12" s="73">
        <v>5.9809999999999999</v>
      </c>
      <c r="H12" s="62">
        <f t="shared" si="6"/>
        <v>863563.40454112005</v>
      </c>
      <c r="I12" s="62">
        <v>1001475</v>
      </c>
      <c r="J12" s="76">
        <v>194.3</v>
      </c>
      <c r="K12" s="80">
        <f t="shared" si="4"/>
        <v>1181884.819608852</v>
      </c>
      <c r="M12" s="8"/>
    </row>
    <row r="13" spans="1:13" s="1" customFormat="1" x14ac:dyDescent="0.2">
      <c r="A13" s="20">
        <v>2006</v>
      </c>
      <c r="B13" s="63">
        <v>4029693</v>
      </c>
      <c r="C13" s="61">
        <f t="shared" si="0"/>
        <v>16118772</v>
      </c>
      <c r="D13" s="62">
        <f t="shared" si="1"/>
        <v>3223754.4000000004</v>
      </c>
      <c r="E13" s="69">
        <v>2.7075999999999998</v>
      </c>
      <c r="F13" s="62">
        <f t="shared" si="5"/>
        <v>8728637.4134400003</v>
      </c>
      <c r="G13" s="73">
        <v>5.3019999999999996</v>
      </c>
      <c r="H13" s="62">
        <f t="shared" si="6"/>
        <v>462792.35566058883</v>
      </c>
      <c r="I13" s="62">
        <v>893788</v>
      </c>
      <c r="J13" s="76">
        <v>198.3</v>
      </c>
      <c r="K13" s="80">
        <f t="shared" si="4"/>
        <v>1033521.8153101361</v>
      </c>
      <c r="M13" s="8"/>
    </row>
    <row r="14" spans="1:13" s="1" customFormat="1" x14ac:dyDescent="0.2">
      <c r="A14" s="20">
        <v>2007</v>
      </c>
      <c r="B14" s="63">
        <v>5828709</v>
      </c>
      <c r="C14" s="61">
        <f t="shared" si="0"/>
        <v>23314836</v>
      </c>
      <c r="D14" s="62">
        <f t="shared" si="1"/>
        <v>4662967.2</v>
      </c>
      <c r="E14" s="69">
        <v>2.8439000000000001</v>
      </c>
      <c r="F14" s="62">
        <f t="shared" si="5"/>
        <v>13261012.420080001</v>
      </c>
      <c r="G14" s="73">
        <v>4.9939999999999998</v>
      </c>
      <c r="H14" s="62">
        <f t="shared" si="6"/>
        <v>662254.96025879518</v>
      </c>
      <c r="I14" s="62">
        <v>1007487</v>
      </c>
      <c r="J14" s="76">
        <v>204.81800000000001</v>
      </c>
      <c r="K14" s="80">
        <f t="shared" si="4"/>
        <v>1127922.2728178187</v>
      </c>
      <c r="M14" s="9"/>
    </row>
    <row r="15" spans="1:13" s="1" customFormat="1" x14ac:dyDescent="0.2">
      <c r="A15" s="20">
        <v>2008</v>
      </c>
      <c r="B15" s="63">
        <v>4273254</v>
      </c>
      <c r="C15" s="61">
        <f t="shared" si="0"/>
        <v>17093016</v>
      </c>
      <c r="D15" s="62">
        <f t="shared" si="1"/>
        <v>3418603.2</v>
      </c>
      <c r="E15" s="69">
        <v>2.9786000000000001</v>
      </c>
      <c r="F15" s="62">
        <f t="shared" si="5"/>
        <v>10182651.491520001</v>
      </c>
      <c r="G15" s="73">
        <v>4.8159999999999998</v>
      </c>
      <c r="H15" s="62">
        <f t="shared" si="6"/>
        <v>490396.49583160318</v>
      </c>
      <c r="I15" s="62">
        <v>1013212</v>
      </c>
      <c r="J15" s="76">
        <v>212.536</v>
      </c>
      <c r="K15" s="80">
        <f t="shared" si="4"/>
        <v>1093139.6940941769</v>
      </c>
      <c r="M15" s="9"/>
    </row>
    <row r="16" spans="1:13" s="1" customFormat="1" x14ac:dyDescent="0.2">
      <c r="A16" s="20">
        <v>2009</v>
      </c>
      <c r="B16" s="63">
        <v>12414808</v>
      </c>
      <c r="C16" s="61">
        <f t="shared" si="0"/>
        <v>49659232</v>
      </c>
      <c r="D16" s="62">
        <f t="shared" si="1"/>
        <v>9931846.4000000004</v>
      </c>
      <c r="E16" s="69">
        <v>3.3700999999999999</v>
      </c>
      <c r="F16" s="62">
        <f t="shared" si="5"/>
        <v>33471315.552639998</v>
      </c>
      <c r="G16" s="73">
        <v>4.6269999999999998</v>
      </c>
      <c r="H16" s="62">
        <f t="shared" si="6"/>
        <v>1548717.7706206527</v>
      </c>
      <c r="I16" s="62">
        <v>1550108</v>
      </c>
      <c r="J16" s="76">
        <v>209.995</v>
      </c>
      <c r="K16" s="80">
        <f t="shared" si="4"/>
        <v>1692625.3702040522</v>
      </c>
      <c r="M16" s="9"/>
    </row>
    <row r="17" spans="1:13" s="1" customFormat="1" x14ac:dyDescent="0.2">
      <c r="A17" s="20">
        <v>2010</v>
      </c>
      <c r="B17" s="63">
        <v>10514329</v>
      </c>
      <c r="C17" s="61">
        <f t="shared" si="0"/>
        <v>42057316</v>
      </c>
      <c r="D17" s="62">
        <f t="shared" si="1"/>
        <v>8411463.2000000011</v>
      </c>
      <c r="E17" s="69">
        <v>3.3</v>
      </c>
      <c r="F17" s="62">
        <f t="shared" si="5"/>
        <v>27757828.560000002</v>
      </c>
      <c r="G17" s="73">
        <v>4.931</v>
      </c>
      <c r="H17" s="62">
        <f t="shared" si="6"/>
        <v>1368738.5262936002</v>
      </c>
      <c r="I17" s="62">
        <v>1376218</v>
      </c>
      <c r="J17" s="76">
        <v>212.87</v>
      </c>
      <c r="K17" s="80">
        <f t="shared" si="4"/>
        <v>1482451.9182411798</v>
      </c>
      <c r="M17" s="9"/>
    </row>
    <row r="18" spans="1:13" s="1" customFormat="1" x14ac:dyDescent="0.2">
      <c r="A18" s="81">
        <v>2011</v>
      </c>
      <c r="B18" s="64">
        <v>19278344</v>
      </c>
      <c r="C18" s="65">
        <f t="shared" si="0"/>
        <v>77113376</v>
      </c>
      <c r="D18" s="66">
        <f t="shared" si="1"/>
        <v>15422675.200000001</v>
      </c>
      <c r="E18" s="70">
        <v>2.9706000000000001</v>
      </c>
      <c r="F18" s="66">
        <f t="shared" si="5"/>
        <v>45814598.949120007</v>
      </c>
      <c r="G18" s="74">
        <v>5.0454999999999997</v>
      </c>
      <c r="H18" s="66">
        <f t="shared" si="6"/>
        <v>2311575.5899778497</v>
      </c>
      <c r="I18" s="66">
        <v>2498489</v>
      </c>
      <c r="J18" s="77">
        <v>218.684</v>
      </c>
      <c r="K18" s="80">
        <f t="shared" si="4"/>
        <v>2619800.8298640959</v>
      </c>
      <c r="M18" s="9"/>
    </row>
    <row r="19" spans="1:13" s="1" customFormat="1" x14ac:dyDescent="0.2">
      <c r="A19" s="82">
        <v>2016</v>
      </c>
      <c r="B19" s="10"/>
      <c r="C19" s="10"/>
      <c r="D19" s="10"/>
      <c r="E19" s="10"/>
      <c r="F19" s="10"/>
      <c r="G19" s="10"/>
      <c r="H19" s="10"/>
      <c r="I19" s="10"/>
      <c r="J19" s="79">
        <v>229.30199999999999</v>
      </c>
      <c r="K19" s="83"/>
      <c r="M19" s="9"/>
    </row>
    <row r="20" spans="1:13" s="1" customFormat="1" x14ac:dyDescent="0.2">
      <c r="A20" s="156"/>
      <c r="B20" s="157"/>
      <c r="C20" s="157"/>
      <c r="D20" s="157"/>
      <c r="E20" s="157"/>
      <c r="F20" s="157"/>
      <c r="G20" s="157"/>
      <c r="H20" s="157"/>
      <c r="I20" s="158"/>
      <c r="J20" s="84" t="s">
        <v>27</v>
      </c>
      <c r="K20" s="85">
        <f>SUM(K4:K18)</f>
        <v>28542532.905445695</v>
      </c>
      <c r="M20" s="9"/>
    </row>
    <row r="21" spans="1:13" ht="13.5" thickBot="1" x14ac:dyDescent="0.25">
      <c r="A21" s="159"/>
      <c r="B21" s="160"/>
      <c r="C21" s="160"/>
      <c r="D21" s="160"/>
      <c r="E21" s="160"/>
      <c r="F21" s="160"/>
      <c r="G21" s="160"/>
      <c r="H21" s="160"/>
      <c r="I21" s="161"/>
      <c r="J21" s="86" t="s">
        <v>28</v>
      </c>
      <c r="K21" s="87">
        <f>AVERAGE(K4:K18)</f>
        <v>1902835.5270297129</v>
      </c>
    </row>
    <row r="24" spans="1:13" x14ac:dyDescent="0.2">
      <c r="J24" s="78"/>
    </row>
  </sheetData>
  <mergeCells count="13">
    <mergeCell ref="A1:K1"/>
    <mergeCell ref="A20:I21"/>
    <mergeCell ref="F2:F3"/>
    <mergeCell ref="A2:A3"/>
    <mergeCell ref="B2:B3"/>
    <mergeCell ref="C2:C3"/>
    <mergeCell ref="D2:D3"/>
    <mergeCell ref="E2:E3"/>
    <mergeCell ref="G2:G3"/>
    <mergeCell ref="H2:H3"/>
    <mergeCell ref="J2:J3"/>
    <mergeCell ref="K2:K3"/>
    <mergeCell ref="I2: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G23" sqref="G23"/>
    </sheetView>
  </sheetViews>
  <sheetFormatPr defaultRowHeight="12.75" x14ac:dyDescent="0.2"/>
  <cols>
    <col min="1" max="1" width="7.7109375" style="11" customWidth="1"/>
    <col min="2" max="4" width="15.7109375" style="11" customWidth="1"/>
    <col min="5" max="5" width="10.7109375" style="11" customWidth="1"/>
    <col min="6" max="6" width="15.7109375" style="11" customWidth="1"/>
    <col min="7" max="16384" width="9.140625" style="11"/>
  </cols>
  <sheetData>
    <row r="1" spans="1:13" ht="13.5" thickBot="1" x14ac:dyDescent="0.25">
      <c r="A1" s="167" t="s">
        <v>47</v>
      </c>
      <c r="B1" s="168"/>
      <c r="C1" s="168"/>
      <c r="D1" s="168"/>
      <c r="E1" s="168"/>
      <c r="F1" s="168"/>
      <c r="G1" s="168"/>
      <c r="H1" s="168"/>
      <c r="I1" s="168"/>
      <c r="J1" s="168"/>
      <c r="K1" s="168"/>
      <c r="L1" s="168"/>
      <c r="M1" s="169"/>
    </row>
    <row r="2" spans="1:13" ht="12.75" customHeight="1" x14ac:dyDescent="0.2">
      <c r="A2" s="172" t="s">
        <v>29</v>
      </c>
      <c r="B2" s="174" t="s">
        <v>42</v>
      </c>
      <c r="C2" s="174" t="s">
        <v>33</v>
      </c>
      <c r="D2" s="174" t="s">
        <v>43</v>
      </c>
      <c r="E2" s="174" t="s">
        <v>15</v>
      </c>
      <c r="F2" s="170" t="s">
        <v>36</v>
      </c>
    </row>
    <row r="3" spans="1:13" ht="12.75" customHeight="1" x14ac:dyDescent="0.2">
      <c r="A3" s="172"/>
      <c r="B3" s="174"/>
      <c r="C3" s="174"/>
      <c r="D3" s="174"/>
      <c r="E3" s="174"/>
      <c r="F3" s="170"/>
    </row>
    <row r="4" spans="1:13" ht="12.75" customHeight="1" x14ac:dyDescent="0.2">
      <c r="A4" s="172"/>
      <c r="B4" s="174"/>
      <c r="C4" s="174"/>
      <c r="D4" s="174"/>
      <c r="E4" s="174"/>
      <c r="F4" s="170"/>
    </row>
    <row r="5" spans="1:13" x14ac:dyDescent="0.2">
      <c r="A5" s="173"/>
      <c r="B5" s="175"/>
      <c r="C5" s="175"/>
      <c r="D5" s="175"/>
      <c r="E5" s="175"/>
      <c r="F5" s="171"/>
    </row>
    <row r="6" spans="1:13" x14ac:dyDescent="0.2">
      <c r="A6" s="45">
        <v>1997</v>
      </c>
      <c r="B6" s="88">
        <v>8332103.7401916506</v>
      </c>
      <c r="C6" s="88">
        <v>2382735</v>
      </c>
      <c r="D6" s="88">
        <f>SUM(B6,-C6)</f>
        <v>5949368.7401916506</v>
      </c>
      <c r="E6" s="89">
        <v>161.69999999999999</v>
      </c>
      <c r="F6" s="90">
        <f>PRODUCT(229.302/E6,D6)</f>
        <v>8436624.309606839</v>
      </c>
    </row>
    <row r="7" spans="1:13" x14ac:dyDescent="0.2">
      <c r="A7" s="45">
        <v>1998</v>
      </c>
      <c r="B7" s="88">
        <v>9608807.0910563245</v>
      </c>
      <c r="C7" s="88">
        <v>2332645</v>
      </c>
      <c r="D7" s="88">
        <f t="shared" ref="D7:D20" si="0">SUM(B7,-C7)</f>
        <v>7276162.0910563245</v>
      </c>
      <c r="E7" s="89">
        <v>165</v>
      </c>
      <c r="F7" s="90">
        <f t="shared" ref="F7:F20" si="1">PRODUCT(229.302/E7,D7)</f>
        <v>10111748.604869073</v>
      </c>
    </row>
    <row r="8" spans="1:13" x14ac:dyDescent="0.2">
      <c r="A8" s="45">
        <v>1999</v>
      </c>
      <c r="B8" s="88">
        <v>9142188.8712155242</v>
      </c>
      <c r="C8" s="88">
        <v>1830261</v>
      </c>
      <c r="D8" s="88">
        <f t="shared" si="0"/>
        <v>7311927.8712155242</v>
      </c>
      <c r="E8" s="89">
        <v>168.4</v>
      </c>
      <c r="F8" s="90">
        <f t="shared" si="1"/>
        <v>9956292.6646405105</v>
      </c>
    </row>
    <row r="9" spans="1:13" x14ac:dyDescent="0.2">
      <c r="A9" s="45">
        <v>2000</v>
      </c>
      <c r="B9" s="88">
        <v>9803311.0185831785</v>
      </c>
      <c r="C9" s="88">
        <v>1452308</v>
      </c>
      <c r="D9" s="88">
        <f t="shared" si="0"/>
        <v>8351003.0185831785</v>
      </c>
      <c r="E9" s="89">
        <v>173.8</v>
      </c>
      <c r="F9" s="90">
        <f t="shared" si="1"/>
        <v>11017846.341583198</v>
      </c>
    </row>
    <row r="10" spans="1:13" x14ac:dyDescent="0.2">
      <c r="A10" s="45">
        <v>2001</v>
      </c>
      <c r="B10" s="88">
        <v>11193159.314184271</v>
      </c>
      <c r="C10" s="88">
        <v>1002830</v>
      </c>
      <c r="D10" s="88">
        <f t="shared" si="0"/>
        <v>10190329.314184271</v>
      </c>
      <c r="E10" s="89">
        <v>178.3</v>
      </c>
      <c r="F10" s="90">
        <f t="shared" si="1"/>
        <v>13105232.150314534</v>
      </c>
    </row>
    <row r="11" spans="1:13" x14ac:dyDescent="0.2">
      <c r="A11" s="45">
        <v>2002</v>
      </c>
      <c r="B11" s="88">
        <v>10822361.410834996</v>
      </c>
      <c r="C11" s="88">
        <v>1625205</v>
      </c>
      <c r="D11" s="88">
        <f t="shared" si="0"/>
        <v>9197156.410834996</v>
      </c>
      <c r="E11" s="89">
        <v>181.2</v>
      </c>
      <c r="F11" s="90">
        <f t="shared" si="1"/>
        <v>11638666.442148378</v>
      </c>
    </row>
    <row r="12" spans="1:13" x14ac:dyDescent="0.2">
      <c r="A12" s="45">
        <v>2003</v>
      </c>
      <c r="B12" s="88">
        <v>9231263.6727098804</v>
      </c>
      <c r="C12" s="88">
        <v>1737160</v>
      </c>
      <c r="D12" s="88">
        <f t="shared" si="0"/>
        <v>7494103.6727098804</v>
      </c>
      <c r="E12" s="89">
        <v>184.5</v>
      </c>
      <c r="F12" s="90">
        <f t="shared" si="1"/>
        <v>9313891.3840635289</v>
      </c>
    </row>
    <row r="13" spans="1:13" x14ac:dyDescent="0.2">
      <c r="A13" s="45">
        <v>2004</v>
      </c>
      <c r="B13" s="88">
        <v>9716360.8043259699</v>
      </c>
      <c r="C13" s="88">
        <v>1461588</v>
      </c>
      <c r="D13" s="88">
        <f t="shared" si="0"/>
        <v>8254772.8043259699</v>
      </c>
      <c r="E13" s="89">
        <v>188.6</v>
      </c>
      <c r="F13" s="90">
        <f t="shared" si="1"/>
        <v>10036245.565098375</v>
      </c>
    </row>
    <row r="14" spans="1:13" x14ac:dyDescent="0.2">
      <c r="A14" s="45">
        <v>2005</v>
      </c>
      <c r="B14" s="88">
        <v>9247876.8282680102</v>
      </c>
      <c r="C14" s="88">
        <v>1001475</v>
      </c>
      <c r="D14" s="88">
        <f t="shared" si="0"/>
        <v>8246401.8282680102</v>
      </c>
      <c r="E14" s="89">
        <v>194.3</v>
      </c>
      <c r="F14" s="90">
        <f t="shared" si="1"/>
        <v>9731942.5220046882</v>
      </c>
    </row>
    <row r="15" spans="1:13" x14ac:dyDescent="0.2">
      <c r="A15" s="45">
        <v>2006</v>
      </c>
      <c r="B15" s="88">
        <v>9546153.0635104757</v>
      </c>
      <c r="C15" s="88">
        <v>893788</v>
      </c>
      <c r="D15" s="88">
        <f t="shared" si="0"/>
        <v>8652365.0635104757</v>
      </c>
      <c r="E15" s="89">
        <v>198.3</v>
      </c>
      <c r="F15" s="90">
        <f t="shared" si="1"/>
        <v>10005066.131079571</v>
      </c>
    </row>
    <row r="16" spans="1:13" x14ac:dyDescent="0.2">
      <c r="A16" s="45">
        <v>2007</v>
      </c>
      <c r="B16" s="88">
        <v>11317389.736520177</v>
      </c>
      <c r="C16" s="88">
        <v>1007487</v>
      </c>
      <c r="D16" s="88">
        <f t="shared" si="0"/>
        <v>10309902.736520177</v>
      </c>
      <c r="E16" s="89">
        <v>204.81800000000001</v>
      </c>
      <c r="F16" s="90">
        <f t="shared" si="1"/>
        <v>11542351.342604406</v>
      </c>
    </row>
    <row r="17" spans="1:7" x14ac:dyDescent="0.2">
      <c r="A17" s="45">
        <v>2008</v>
      </c>
      <c r="B17" s="88">
        <v>12369107.737637499</v>
      </c>
      <c r="C17" s="88">
        <v>1013212</v>
      </c>
      <c r="D17" s="88">
        <f t="shared" si="0"/>
        <v>11355895.737637499</v>
      </c>
      <c r="E17" s="89">
        <v>212.536</v>
      </c>
      <c r="F17" s="90">
        <f t="shared" si="1"/>
        <v>12251710.789850913</v>
      </c>
    </row>
    <row r="18" spans="1:7" x14ac:dyDescent="0.2">
      <c r="A18" s="45">
        <v>2009</v>
      </c>
      <c r="B18" s="88">
        <v>8944172.0632203054</v>
      </c>
      <c r="C18" s="88">
        <v>1550108</v>
      </c>
      <c r="D18" s="88">
        <f t="shared" si="0"/>
        <v>7394064.0632203054</v>
      </c>
      <c r="E18" s="89">
        <v>209.995</v>
      </c>
      <c r="F18" s="90">
        <f t="shared" si="1"/>
        <v>8073876.4152696123</v>
      </c>
    </row>
    <row r="19" spans="1:7" x14ac:dyDescent="0.2">
      <c r="A19" s="45">
        <v>2010</v>
      </c>
      <c r="B19" s="88">
        <v>8174754.7678818135</v>
      </c>
      <c r="C19" s="88">
        <v>1376218</v>
      </c>
      <c r="D19" s="88">
        <f t="shared" si="0"/>
        <v>6798536.7678818135</v>
      </c>
      <c r="E19" s="89">
        <v>212.87</v>
      </c>
      <c r="F19" s="90">
        <f t="shared" si="1"/>
        <v>7323333.8561038915</v>
      </c>
    </row>
    <row r="20" spans="1:7" x14ac:dyDescent="0.2">
      <c r="A20" s="45">
        <v>2011</v>
      </c>
      <c r="B20" s="88">
        <v>6728824.1523057129</v>
      </c>
      <c r="C20" s="88">
        <v>2498489</v>
      </c>
      <c r="D20" s="88">
        <f t="shared" si="0"/>
        <v>4230335.1523057129</v>
      </c>
      <c r="E20" s="89">
        <v>218.684</v>
      </c>
      <c r="F20" s="90">
        <f t="shared" si="1"/>
        <v>4435735.1753855078</v>
      </c>
    </row>
    <row r="21" spans="1:7" ht="13.5" thickBot="1" x14ac:dyDescent="0.25">
      <c r="A21" s="91" t="s">
        <v>32</v>
      </c>
      <c r="B21" s="92"/>
      <c r="C21" s="92"/>
      <c r="D21" s="93">
        <f>SUM(D6:D20)</f>
        <v>121012325.27244578</v>
      </c>
      <c r="E21" s="94"/>
      <c r="F21" s="95">
        <f>SUM(F6:F20)</f>
        <v>146980563.69462305</v>
      </c>
    </row>
    <row r="24" spans="1:7" x14ac:dyDescent="0.2">
      <c r="F24" s="12"/>
      <c r="G24" s="13"/>
    </row>
  </sheetData>
  <mergeCells count="7">
    <mergeCell ref="A1:M1"/>
    <mergeCell ref="F2:F5"/>
    <mergeCell ref="A2:A5"/>
    <mergeCell ref="B2:B5"/>
    <mergeCell ref="C2:C5"/>
    <mergeCell ref="D2:D5"/>
    <mergeCell ref="E2: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Source Info.</vt:lpstr>
      <vt:lpstr>Raw Data</vt:lpstr>
      <vt:lpstr>Counterfactual (Actual NIMs)</vt:lpstr>
      <vt:lpstr>Actual (Adjusted) Liabilities</vt:lpstr>
      <vt:lpstr>Difference (Actual NIMs)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Seanie D</cp:lastModifiedBy>
  <dcterms:created xsi:type="dcterms:W3CDTF">2012-09-24T02:14:45Z</dcterms:created>
  <dcterms:modified xsi:type="dcterms:W3CDTF">2020-01-18T03:13:42Z</dcterms:modified>
</cp:coreProperties>
</file>